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DEZEMBRO-20\CGM\"/>
    </mc:Choice>
  </mc:AlternateContent>
  <xr:revisionPtr revIDLastSave="0" documentId="8_{88C173A2-3430-4FA7-8BAE-D8601E4B4046}" xr6:coauthVersionLast="46" xr6:coauthVersionMax="46" xr10:uidLastSave="{00000000-0000-0000-0000-000000000000}"/>
  <bookViews>
    <workbookView xWindow="-120" yWindow="-120" windowWidth="20730" windowHeight="11160" xr2:uid="{68009C93-3ED3-4D9E-9DC3-0F1495524047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25" i="1" s="1"/>
  <c r="F24" i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5" i="1"/>
  <c r="F52" i="1" s="1"/>
  <c r="F68" i="1"/>
  <c r="F67" i="1" s="1"/>
  <c r="F61" i="1" s="1"/>
  <c r="F69" i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8" i="1"/>
  <c r="F119" i="1"/>
  <c r="F116" i="1" s="1"/>
  <c r="F115" i="1" s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70" i="1"/>
  <c r="F171" i="1"/>
  <c r="F169" i="1" s="1"/>
  <c r="F172" i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/>
  <c r="F221" i="1" s="1"/>
  <c r="F219" i="1"/>
  <c r="F226" i="1"/>
  <c r="F233" i="1"/>
  <c r="F236" i="1" s="1"/>
  <c r="F234" i="1"/>
  <c r="F235" i="1"/>
  <c r="F244" i="1"/>
  <c r="F254" i="1" s="1"/>
  <c r="F252" i="1"/>
  <c r="F268" i="1"/>
  <c r="F270" i="1"/>
  <c r="F269" i="1" s="1"/>
  <c r="F271" i="1"/>
  <c r="F272" i="1"/>
  <c r="F273" i="1"/>
  <c r="F274" i="1"/>
  <c r="F280" i="1"/>
  <c r="F281" i="1" s="1"/>
  <c r="F175" i="1" s="1"/>
  <c r="F275" i="1" l="1"/>
  <c r="F134" i="1"/>
  <c r="F78" i="1"/>
  <c r="F179" i="1"/>
  <c r="F259" i="1"/>
  <c r="F114" i="1"/>
  <c r="F38" i="1"/>
  <c r="F28" i="1" s="1"/>
  <c r="F177" i="1" s="1"/>
  <c r="F260" i="1"/>
  <c r="F180" i="1" l="1"/>
  <c r="F178" i="1"/>
  <c r="F181" i="1" s="1"/>
  <c r="F263" i="1"/>
</calcChain>
</file>

<file path=xl/sharedStrings.xml><?xml version="1.0" encoding="utf-8"?>
<sst xmlns="http://schemas.openxmlformats.org/spreadsheetml/2006/main" count="512" uniqueCount="393">
  <si>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</si>
  <si>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</si>
  <si>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</si>
  <si>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</si>
  <si>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</si>
  <si>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</si>
  <si>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</si>
  <si>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</si>
  <si>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</si>
  <si>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</si>
  <si>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</si>
  <si>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</si>
  <si>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</si>
  <si>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</si>
  <si>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</si>
  <si>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</si>
  <si>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</si>
  <si>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</si>
  <si>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</si>
  <si>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</si>
  <si>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</si>
  <si>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</si>
  <si>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</si>
  <si>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</si>
  <si>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</si>
  <si>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</si>
  <si>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</si>
  <si>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</si>
  <si>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</si>
  <si>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</si>
  <si>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</si>
  <si>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</si>
  <si>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</si>
  <si>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</si>
  <si>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</si>
  <si>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</si>
  <si>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</si>
  <si>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</si>
  <si>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</si>
  <si>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</si>
  <si>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</si>
  <si>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</si>
  <si>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</si>
  <si>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</si>
  <si>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</si>
  <si>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</si>
  <si>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</si>
  <si>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</si>
  <si>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</si>
  <si>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</si>
  <si>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</si>
  <si>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</si>
  <si>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</si>
  <si>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</si>
  <si>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</si>
  <si>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</si>
  <si>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</si>
  <si>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</si>
  <si>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</si>
  <si>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</si>
  <si>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</si>
  <si>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</si>
  <si>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</si>
  <si>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</si>
  <si>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</si>
  <si>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</si>
  <si>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</si>
  <si>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</si>
  <si>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</si>
  <si>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</si>
  <si>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</si>
  <si>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</si>
  <si>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</si>
  <si>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</si>
  <si>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</si>
  <si>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</si>
  <si>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</si>
  <si>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</si>
  <si>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</si>
  <si>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</si>
  <si>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</si>
  <si>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</si>
  <si>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</si>
  <si>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</si>
  <si>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</si>
  <si>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</si>
  <si>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</si>
  <si>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</si>
  <si>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</si>
  <si>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</si>
  <si>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</si>
  <si>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</si>
  <si>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</si>
  <si>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</si>
  <si>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</si>
  <si>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</si>
  <si>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</si>
  <si>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</si>
  <si>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</si>
  <si>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</si>
  <si>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</si>
  <si>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</si>
  <si>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</si>
  <si>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</si>
  <si>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</si>
  <si>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</si>
  <si>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</si>
  <si>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</si>
  <si>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</si>
  <si>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</si>
  <si>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</si>
  <si>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</si>
  <si>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</si>
  <si>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</si>
  <si>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</si>
  <si>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</si>
  <si>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</si>
  <si>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</si>
  <si>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</si>
  <si>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</si>
  <si>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</si>
  <si>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</si>
  <si>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</si>
  <si>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</si>
  <si>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</si>
  <si>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</si>
  <si>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</si>
  <si>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</si>
  <si>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</si>
  <si>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</si>
  <si>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</si>
  <si>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</si>
  <si>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</si>
  <si>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</si>
  <si>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</si>
  <si>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</si>
  <si>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</si>
  <si>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</si>
  <si>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</si>
  <si>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</si>
  <si>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</si>
  <si>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</si>
  <si>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</si>
  <si>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</si>
  <si>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</si>
  <si>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</si>
  <si>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</si>
  <si>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</si>
  <si>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</si>
  <si>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</si>
  <si>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</si>
  <si>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</si>
  <si>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</si>
  <si>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</si>
  <si>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</si>
  <si>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</si>
  <si>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</si>
  <si>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</si>
  <si>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</si>
  <si>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</si>
  <si>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</si>
  <si>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</si>
  <si>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</si>
  <si>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</si>
  <si>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</si>
  <si>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</si>
  <si>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</si>
  <si>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</si>
  <si>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</si>
  <si>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</si>
  <si>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</si>
  <si>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</si>
  <si>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</si>
  <si>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</si>
  <si>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</si>
  <si>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</si>
  <si>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</si>
  <si>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</si>
  <si>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</si>
  <si>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</si>
  <si>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</si>
  <si>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</si>
  <si>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</si>
  <si>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</si>
  <si>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</si>
  <si>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</si>
  <si>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</si>
  <si>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</si>
  <si>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</si>
  <si>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</si>
  <si>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</si>
  <si>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</si>
  <si>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</si>
  <si>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</si>
  <si>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</si>
  <si>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</si>
  <si>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</si>
  <si>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</si>
  <si>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</si>
  <si>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</si>
  <si>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</si>
  <si>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</si>
  <si>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</si>
  <si>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</si>
  <si>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</si>
  <si>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</si>
  <si>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</si>
  <si>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</si>
  <si>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</si>
  <si>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</si>
  <si>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</si>
  <si>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</si>
  <si>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</si>
  <si>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</si>
  <si>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</si>
  <si>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</si>
  <si>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</si>
  <si>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</si>
  <si>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</si>
  <si>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</si>
  <si>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</si>
  <si>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</si>
  <si>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</si>
  <si>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</si>
  <si>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</si>
  <si>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</si>
  <si>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</si>
  <si>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</si>
  <si>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</si>
  <si>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</si>
  <si>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</si>
  <si>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</si>
  <si>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</si>
  <si>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</si>
  <si>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</si>
  <si>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</si>
  <si>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</si>
  <si>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</si>
  <si>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</si>
  <si>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</si>
  <si>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</si>
  <si>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</si>
  <si>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</si>
  <si>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</si>
  <si>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</si>
  <si>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</si>
  <si>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</si>
  <si>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</si>
  <si>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</si>
  <si>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</si>
  <si>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</si>
  <si>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</si>
  <si>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</si>
  <si>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</si>
  <si>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</si>
  <si>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</si>
  <si>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</si>
  <si>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</si>
  <si>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</si>
  <si>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</si>
  <si>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</si>
  <si>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</si>
  <si>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</si>
  <si>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</si>
  <si>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</si>
  <si>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</si>
  <si>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</si>
  <si>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</si>
  <si>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</si>
  <si>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</si>
  <si>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</si>
  <si>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</si>
  <si>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</si>
  <si>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</si>
  <si>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</si>
  <si>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</si>
  <si>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</si>
  <si>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</si>
  <si>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</si>
  <si>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</si>
  <si>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</si>
  <si>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</si>
  <si>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</si>
  <si>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</si>
  <si>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</si>
  <si>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</si>
  <si>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</si>
  <si>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</si>
  <si>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</si>
  <si>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</si>
  <si>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</si>
  <si>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</si>
  <si>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</si>
  <si>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</si>
  <si>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</si>
  <si>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</si>
  <si>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</si>
  <si>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</si>
  <si>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</si>
  <si>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</si>
  <si>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</si>
  <si>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</si>
  <si>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</si>
  <si>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</si>
  <si>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</si>
  <si>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</si>
  <si>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</si>
  <si>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</si>
  <si>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</si>
  <si>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</si>
  <si>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</si>
  <si>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</si>
  <si>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</si>
  <si>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</si>
  <si>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</si>
  <si>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</si>
  <si>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</si>
  <si>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</si>
  <si>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</si>
  <si>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</si>
  <si>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</si>
  <si>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</si>
  <si>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</si>
  <si>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</si>
  <si>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</si>
  <si>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</si>
  <si>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</si>
  <si>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</si>
  <si>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</si>
  <si>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</si>
  <si>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</si>
  <si>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</si>
  <si>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</si>
  <si>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</si>
  <si>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</si>
  <si>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</si>
  <si>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</si>
  <si>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</si>
  <si>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</si>
  <si>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</si>
  <si>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</si>
  <si>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</si>
  <si>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</si>
  <si>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</si>
  <si>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</si>
  <si>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</si>
  <si>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</si>
  <si>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</si>
  <si>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</si>
  <si>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</si>
  <si>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</si>
  <si>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</si>
  <si>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</si>
  <si>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</si>
  <si>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</si>
  <si>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</si>
  <si>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</si>
  <si>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</si>
  <si>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</si>
  <si>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</si>
  <si>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</si>
  <si>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</si>
  <si>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</si>
  <si>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</si>
  <si>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</si>
  <si>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</si>
  <si>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</si>
  <si>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</si>
  <si>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</si>
  <si>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</si>
  <si>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</si>
  <si>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</si>
  <si>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</si>
  <si>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</si>
  <si>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</si>
  <si>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</si>
  <si>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</si>
  <si>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</si>
  <si>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</si>
  <si>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LUCIANA VENÂNCIO</t>
  </si>
  <si>
    <t>OSS - GESTORA</t>
  </si>
  <si>
    <t>HOSPITAL DO CÂNCER DE PERMANBUCO-HCP-GESTÃO</t>
  </si>
  <si>
    <t>10.894.988/0008-00</t>
  </si>
  <si>
    <t>CNPJ</t>
  </si>
  <si>
    <t>HOSPITAL PROVISÓRIO DO RECIFE-I/ UNIDADE-AURORA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</si>
  <si>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</si>
  <si>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</si>
  <si>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</si>
  <si>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</si>
  <si>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</si>
  <si>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</si>
  <si>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OUTUBRO/2020 -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</si>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</sst>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1" fillId="0" borderId="0"/>
  </cellStyleXfs>
  <cellXfs count="230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5" fontId="1" fillId="0" borderId="0" xfId="1" applyProtection="1"/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3" fontId="0" fillId="0" borderId="0" xfId="0" applyNumberFormat="1" applyAlignment="1" applyProtection="1">
      <alignment vertical="center"/>
      <protection hidden="1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165" fontId="15" fillId="0" borderId="19" xfId="4" applyNumberFormat="1" applyFont="1" applyBorder="1" applyAlignment="1" applyProtection="1">
      <alignment horizontal="center" vertical="center"/>
      <protection hidden="1"/>
    </xf>
    <xf numFmtId="1" fontId="22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 applyProtection="1">
      <alignment horizontal="center" vertical="center"/>
      <protection hidden="1"/>
    </xf>
    <xf numFmtId="164" fontId="19" fillId="3" borderId="9" xfId="2" applyFont="1" applyFill="1" applyBorder="1" applyAlignment="1" applyProtection="1">
      <alignment horizontal="center" vertical="center" wrapText="1"/>
    </xf>
    <xf numFmtId="165" fontId="23" fillId="0" borderId="2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>
      <alignment horizontal="center" vertical="center"/>
    </xf>
    <xf numFmtId="164" fontId="17" fillId="0" borderId="9" xfId="2" applyFont="1" applyBorder="1" applyAlignment="1" applyProtection="1">
      <alignment horizontal="center" vertical="center"/>
    </xf>
    <xf numFmtId="165" fontId="23" fillId="0" borderId="15" xfId="0" applyNumberFormat="1" applyFont="1" applyBorder="1" applyAlignment="1" applyProtection="1">
      <alignment horizontal="left" vertical="center"/>
      <protection hidden="1"/>
    </xf>
    <xf numFmtId="0" fontId="15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4" fillId="2" borderId="6" xfId="0" applyNumberFormat="1" applyFont="1" applyFill="1" applyBorder="1" applyAlignment="1">
      <alignment horizontal="left" vertical="center" wrapText="1"/>
    </xf>
    <xf numFmtId="165" fontId="24" fillId="2" borderId="7" xfId="0" applyNumberFormat="1" applyFont="1" applyFill="1" applyBorder="1" applyAlignment="1">
      <alignment horizontal="left" vertical="center" wrapText="1"/>
    </xf>
    <xf numFmtId="165" fontId="24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5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5" fillId="0" borderId="0" xfId="0" applyNumberFormat="1" applyFont="1" applyAlignment="1">
      <alignment vertical="center"/>
    </xf>
    <xf numFmtId="164" fontId="26" fillId="9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43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169" fontId="25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5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3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7" fillId="3" borderId="17" xfId="2" applyFont="1" applyFill="1" applyBorder="1" applyAlignment="1" applyProtection="1">
      <alignment horizontal="center" vertical="center"/>
    </xf>
    <xf numFmtId="164" fontId="27" fillId="3" borderId="14" xfId="2" applyFont="1" applyFill="1" applyBorder="1" applyAlignment="1" applyProtection="1">
      <alignment horizontal="center" vertical="center"/>
    </xf>
    <xf numFmtId="164" fontId="27" fillId="10" borderId="17" xfId="2" applyFont="1" applyFill="1" applyBorder="1" applyAlignment="1" applyProtection="1">
      <alignment horizontal="center" vertical="center"/>
    </xf>
    <xf numFmtId="164" fontId="27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8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5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9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2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 xr:uid="{D24C56C9-83A4-4A8C-8A99-1A5EF89E3DFF}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825500"/>
    <xdr:pic>
      <xdr:nvPicPr>
        <xdr:cNvPr id="2" name="Imagem 5">
          <a:extLst>
            <a:ext uri="{FF2B5EF4-FFF2-40B4-BE49-F238E27FC236}">
              <a16:creationId xmlns:a16="http://schemas.microsoft.com/office/drawing/2014/main" id="{B0E0BFD5-0000-40D3-9EE5-9A6FFCE2E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90F32C7D-96FC-45F3-BA53-036D438EB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22EBC28E-A259-4E33-AD21-3A44C3605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DEZEMBRO-20/TCE-PE/13%20PCF/PCF%2012.2020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6">
          <cell r="D6">
            <v>0</v>
          </cell>
          <cell r="F6">
            <v>0</v>
          </cell>
          <cell r="G6">
            <v>0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636421.43999999994</v>
          </cell>
          <cell r="F9">
            <v>49968.65</v>
          </cell>
          <cell r="G9">
            <v>10028.620000000001</v>
          </cell>
        </row>
        <row r="10">
          <cell r="D10">
            <v>0</v>
          </cell>
          <cell r="F10">
            <v>0</v>
          </cell>
          <cell r="G10">
            <v>0</v>
          </cell>
        </row>
        <row r="12">
          <cell r="D12">
            <v>105063.2</v>
          </cell>
          <cell r="F12">
            <v>3018.3</v>
          </cell>
          <cell r="G12">
            <v>534.30999999999995</v>
          </cell>
          <cell r="H12">
            <v>4334.6499999999996</v>
          </cell>
        </row>
        <row r="13">
          <cell r="D13">
            <v>9430.2799999999988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111">
          <cell r="D111">
            <v>147391.13519999999</v>
          </cell>
        </row>
        <row r="112">
          <cell r="D112">
            <v>18513.567600000002</v>
          </cell>
        </row>
        <row r="115">
          <cell r="C115">
            <v>15512.470000000001</v>
          </cell>
        </row>
      </sheetData>
      <sheetData sheetId="4">
        <row r="16">
          <cell r="C16">
            <v>6.1692969870875176</v>
          </cell>
        </row>
      </sheetData>
      <sheetData sheetId="5">
        <row r="25">
          <cell r="C25">
            <v>3959293.6700000004</v>
          </cell>
        </row>
        <row r="55">
          <cell r="C55">
            <v>34654.890000000007</v>
          </cell>
        </row>
        <row r="67">
          <cell r="C67">
            <v>512500</v>
          </cell>
        </row>
      </sheetData>
      <sheetData sheetId="6">
        <row r="2">
          <cell r="K2">
            <v>0</v>
          </cell>
        </row>
        <row r="3">
          <cell r="K3">
            <v>2348.2999999999997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1539.1799999999998</v>
          </cell>
        </row>
        <row r="8">
          <cell r="K8">
            <v>0</v>
          </cell>
        </row>
      </sheetData>
      <sheetData sheetId="7">
        <row r="1">
          <cell r="X1">
            <v>295211.10000000009</v>
          </cell>
        </row>
        <row r="2">
          <cell r="X2">
            <v>1365395.370000001</v>
          </cell>
        </row>
        <row r="3">
          <cell r="X3">
            <v>199290.62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3674980.8700000006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23289.07</v>
          </cell>
        </row>
        <row r="10">
          <cell r="D10" t="str">
            <v xml:space="preserve"> 1.4. Benefícios</v>
          </cell>
          <cell r="N10">
            <v>531.70000000000005</v>
          </cell>
        </row>
        <row r="11">
          <cell r="D11" t="str">
            <v xml:space="preserve"> 2.1. Materiais Descartáveis/Materiais de Penso </v>
          </cell>
          <cell r="N11">
            <v>1380</v>
          </cell>
        </row>
        <row r="12">
          <cell r="D12" t="str">
            <v xml:space="preserve"> 2.1. Materiais Descartáveis/Materiais de Penso </v>
          </cell>
          <cell r="N12">
            <v>3666</v>
          </cell>
        </row>
        <row r="13">
          <cell r="D13" t="str">
            <v xml:space="preserve"> 2.1. Materiais Descartáveis/Materiais de Penso </v>
          </cell>
          <cell r="N13">
            <v>271.95</v>
          </cell>
        </row>
        <row r="14">
          <cell r="D14" t="str">
            <v xml:space="preserve"> 2.1. Materiais Descartáveis/Materiais de Penso </v>
          </cell>
          <cell r="N14">
            <v>6653</v>
          </cell>
        </row>
        <row r="15">
          <cell r="D15" t="str">
            <v xml:space="preserve"> 2.1. Materiais Descartáveis/Materiais de Penso </v>
          </cell>
          <cell r="N15">
            <v>13000</v>
          </cell>
        </row>
        <row r="16">
          <cell r="D16" t="str">
            <v xml:space="preserve"> 2.1. Materiais Descartáveis/Materiais de Penso </v>
          </cell>
          <cell r="N16">
            <v>10087.299999999999</v>
          </cell>
        </row>
        <row r="17">
          <cell r="D17" t="str">
            <v xml:space="preserve"> 2.1. Materiais Descartáveis/Materiais de Penso </v>
          </cell>
          <cell r="N17">
            <v>5017.68</v>
          </cell>
        </row>
        <row r="18">
          <cell r="D18" t="str">
            <v xml:space="preserve"> 2.1. Materiais Descartáveis/Materiais de Penso </v>
          </cell>
          <cell r="N18">
            <v>900</v>
          </cell>
        </row>
        <row r="19">
          <cell r="D19" t="str">
            <v xml:space="preserve"> 2.1. Materiais Descartáveis/Materiais de Penso </v>
          </cell>
          <cell r="N19">
            <v>10750</v>
          </cell>
        </row>
        <row r="20">
          <cell r="D20" t="str">
            <v xml:space="preserve"> 2.1. Materiais Descartáveis/Materiais de Penso </v>
          </cell>
          <cell r="N20">
            <v>8217.2000000000007</v>
          </cell>
        </row>
        <row r="21">
          <cell r="D21" t="str">
            <v xml:space="preserve"> 2.1. Materiais Descartáveis/Materiais de Penso </v>
          </cell>
          <cell r="N21">
            <v>13600</v>
          </cell>
        </row>
        <row r="22">
          <cell r="D22" t="str">
            <v xml:space="preserve"> 2.1. Materiais Descartáveis/Materiais de Penso </v>
          </cell>
          <cell r="N22">
            <v>3101.04</v>
          </cell>
        </row>
        <row r="23">
          <cell r="D23" t="str">
            <v xml:space="preserve"> 2.1. Materiais Descartáveis/Materiais de Penso </v>
          </cell>
          <cell r="N23">
            <v>546</v>
          </cell>
        </row>
        <row r="24">
          <cell r="D24" t="str">
            <v xml:space="preserve"> 2.1. Materiais Descartáveis/Materiais de Penso </v>
          </cell>
          <cell r="N24">
            <v>5760</v>
          </cell>
        </row>
        <row r="25">
          <cell r="D25" t="str">
            <v xml:space="preserve"> 2.1. Materiais Descartáveis/Materiais de Penso </v>
          </cell>
          <cell r="N25">
            <v>305.60000000000002</v>
          </cell>
        </row>
        <row r="26">
          <cell r="D26" t="str">
            <v xml:space="preserve"> 2.1. Materiais Descartáveis/Materiais de Penso </v>
          </cell>
          <cell r="N26">
            <v>4560</v>
          </cell>
        </row>
        <row r="27">
          <cell r="D27" t="str">
            <v xml:space="preserve"> 2.1. Materiais Descartáveis/Materiais de Penso </v>
          </cell>
          <cell r="N27">
            <v>3654</v>
          </cell>
        </row>
        <row r="28">
          <cell r="D28" t="str">
            <v xml:space="preserve"> 2.1. Materiais Descartáveis/Materiais de Penso </v>
          </cell>
          <cell r="N28">
            <v>2842.56</v>
          </cell>
        </row>
        <row r="29">
          <cell r="D29" t="str">
            <v xml:space="preserve"> 2.1. Materiais Descartáveis/Materiais de Penso </v>
          </cell>
          <cell r="N29">
            <v>747</v>
          </cell>
        </row>
        <row r="30">
          <cell r="D30" t="str">
            <v xml:space="preserve"> 2.1. Materiais Descartáveis/Materiais de Penso </v>
          </cell>
          <cell r="N30">
            <v>2187</v>
          </cell>
        </row>
        <row r="31">
          <cell r="D31" t="str">
            <v xml:space="preserve"> 2.1. Materiais Descartáveis/Materiais de Penso </v>
          </cell>
          <cell r="N31">
            <v>2225</v>
          </cell>
        </row>
        <row r="32">
          <cell r="D32" t="str">
            <v xml:space="preserve"> 2.1. Materiais Descartáveis/Materiais de Penso </v>
          </cell>
          <cell r="N32">
            <v>405.6</v>
          </cell>
        </row>
        <row r="33">
          <cell r="D33" t="str">
            <v xml:space="preserve"> 2.1. Materiais Descartáveis/Materiais de Penso </v>
          </cell>
          <cell r="N33">
            <v>3960</v>
          </cell>
        </row>
        <row r="34">
          <cell r="D34" t="str">
            <v xml:space="preserve"> 2.1. Materiais Descartáveis/Materiais de Penso </v>
          </cell>
          <cell r="N34">
            <v>480</v>
          </cell>
        </row>
        <row r="35">
          <cell r="D35" t="str">
            <v xml:space="preserve"> 2.2. Medicamentos </v>
          </cell>
          <cell r="N35">
            <v>24462.12</v>
          </cell>
        </row>
        <row r="36">
          <cell r="D36" t="str">
            <v xml:space="preserve"> 2.2. Medicamentos </v>
          </cell>
          <cell r="N36">
            <v>31800</v>
          </cell>
        </row>
        <row r="37">
          <cell r="D37" t="str">
            <v xml:space="preserve"> 2.2. Medicamentos </v>
          </cell>
          <cell r="N37">
            <v>32265.78</v>
          </cell>
        </row>
        <row r="38">
          <cell r="D38" t="str">
            <v xml:space="preserve"> 2.2. Medicamentos </v>
          </cell>
          <cell r="N38">
            <v>476.4</v>
          </cell>
        </row>
        <row r="39">
          <cell r="D39" t="str">
            <v xml:space="preserve"> 2.2. Medicamentos </v>
          </cell>
          <cell r="N39">
            <v>1427.42</v>
          </cell>
        </row>
        <row r="40">
          <cell r="D40" t="str">
            <v xml:space="preserve"> 2.2. Medicamentos </v>
          </cell>
          <cell r="N40">
            <v>10384</v>
          </cell>
        </row>
        <row r="41">
          <cell r="D41" t="str">
            <v xml:space="preserve"> 2.2. Medicamentos </v>
          </cell>
          <cell r="N41">
            <v>1204.2</v>
          </cell>
        </row>
        <row r="42">
          <cell r="D42" t="str">
            <v xml:space="preserve"> 2.2. Medicamentos </v>
          </cell>
          <cell r="N42">
            <v>185406.4</v>
          </cell>
        </row>
        <row r="43">
          <cell r="D43" t="str">
            <v xml:space="preserve"> 2.2. Medicamentos </v>
          </cell>
          <cell r="N43">
            <v>56000</v>
          </cell>
        </row>
        <row r="44">
          <cell r="D44" t="str">
            <v xml:space="preserve"> 2.2. Medicamentos </v>
          </cell>
          <cell r="N44">
            <v>63256</v>
          </cell>
        </row>
        <row r="45">
          <cell r="D45" t="str">
            <v xml:space="preserve"> 2.2. Medicamentos </v>
          </cell>
          <cell r="N45">
            <v>2240</v>
          </cell>
        </row>
        <row r="46">
          <cell r="D46" t="str">
            <v xml:space="preserve"> 2.2. Medicamentos </v>
          </cell>
          <cell r="N46">
            <v>36180.6</v>
          </cell>
        </row>
        <row r="47">
          <cell r="D47" t="str">
            <v xml:space="preserve"> 2.2. Medicamentos </v>
          </cell>
          <cell r="N47">
            <v>40940</v>
          </cell>
        </row>
        <row r="48">
          <cell r="D48" t="str">
            <v xml:space="preserve"> 2.2. Medicamentos </v>
          </cell>
          <cell r="N48">
            <v>20819.5</v>
          </cell>
        </row>
        <row r="49">
          <cell r="D49" t="str">
            <v xml:space="preserve"> 2.2. Medicamentos </v>
          </cell>
          <cell r="N49">
            <v>1219.6500000000001</v>
          </cell>
        </row>
        <row r="50">
          <cell r="D50" t="str">
            <v xml:space="preserve"> 2.2. Medicamentos </v>
          </cell>
          <cell r="N50">
            <v>1245</v>
          </cell>
        </row>
        <row r="51">
          <cell r="D51" t="str">
            <v xml:space="preserve"> 2.2. Medicamentos </v>
          </cell>
          <cell r="N51">
            <v>4200</v>
          </cell>
        </row>
        <row r="52">
          <cell r="D52" t="str">
            <v xml:space="preserve"> 2.2. Medicamentos </v>
          </cell>
          <cell r="N52">
            <v>1848.21</v>
          </cell>
        </row>
        <row r="53">
          <cell r="D53" t="str">
            <v xml:space="preserve"> 2.2. Medicamentos </v>
          </cell>
          <cell r="N53">
            <v>544.5</v>
          </cell>
        </row>
        <row r="54">
          <cell r="D54" t="str">
            <v xml:space="preserve"> 2.2. Medicamentos </v>
          </cell>
          <cell r="N54">
            <v>1071</v>
          </cell>
        </row>
        <row r="55">
          <cell r="D55" t="str">
            <v xml:space="preserve"> 2.2. Medicamentos </v>
          </cell>
          <cell r="N55">
            <v>37600</v>
          </cell>
        </row>
        <row r="56">
          <cell r="D56" t="str">
            <v xml:space="preserve"> 2.2. Medicamentos </v>
          </cell>
          <cell r="N56">
            <v>65058</v>
          </cell>
        </row>
        <row r="57">
          <cell r="D57" t="str">
            <v xml:space="preserve"> 2.3. Dietas Industrializadas </v>
          </cell>
          <cell r="N57">
            <v>8720</v>
          </cell>
        </row>
        <row r="58">
          <cell r="D58" t="str">
            <v xml:space="preserve"> 2.3. Dietas Industrializadas </v>
          </cell>
          <cell r="N58">
            <v>18362</v>
          </cell>
        </row>
        <row r="59">
          <cell r="D59" t="str">
            <v xml:space="preserve"> 2.3. Dietas Industrializadas </v>
          </cell>
          <cell r="N59">
            <v>35458</v>
          </cell>
        </row>
        <row r="60">
          <cell r="D60" t="str">
            <v xml:space="preserve"> 2.8. Outras Despesas com Insumos Assistenciais </v>
          </cell>
          <cell r="N60">
            <v>249</v>
          </cell>
        </row>
        <row r="61">
          <cell r="D61" t="str">
            <v xml:space="preserve"> 3.1. Material de Higienização e Limpeza </v>
          </cell>
          <cell r="N61">
            <v>1153</v>
          </cell>
        </row>
        <row r="62">
          <cell r="D62" t="str">
            <v xml:space="preserve"> 3.1. Material de Higienização e Limpeza </v>
          </cell>
          <cell r="N62">
            <v>991.2</v>
          </cell>
        </row>
        <row r="63">
          <cell r="D63" t="str">
            <v xml:space="preserve"> 3.1. Material de Higienização e Limpeza </v>
          </cell>
          <cell r="N63">
            <v>267.08</v>
          </cell>
        </row>
        <row r="64">
          <cell r="D64" t="str">
            <v xml:space="preserve"> 3.1. Material de Higienização e Limpeza </v>
          </cell>
          <cell r="N64">
            <v>2880</v>
          </cell>
        </row>
        <row r="65">
          <cell r="D65" t="str">
            <v xml:space="preserve"> 3.1. Material de Higienização e Limpeza </v>
          </cell>
          <cell r="N65">
            <v>270</v>
          </cell>
        </row>
        <row r="66">
          <cell r="D66" t="str">
            <v xml:space="preserve"> 3.2. Material/Gêneros Alimentícios </v>
          </cell>
          <cell r="N66">
            <v>607.5</v>
          </cell>
        </row>
        <row r="67">
          <cell r="D67" t="str">
            <v xml:space="preserve"> 3.2. Material/Gêneros Alimentícios </v>
          </cell>
          <cell r="N67">
            <v>2112.23</v>
          </cell>
        </row>
        <row r="68">
          <cell r="D68" t="str">
            <v xml:space="preserve"> 3.2. Material/Gêneros Alimentícios </v>
          </cell>
          <cell r="N68">
            <v>1221.1199999999999</v>
          </cell>
        </row>
        <row r="69">
          <cell r="D69" t="str">
            <v xml:space="preserve"> 3.2. Material/Gêneros Alimentícios </v>
          </cell>
          <cell r="N69">
            <v>645.12</v>
          </cell>
        </row>
        <row r="70">
          <cell r="D70" t="str">
            <v xml:space="preserve"> 3.2. Material/Gêneros Alimentícios </v>
          </cell>
          <cell r="N70">
            <v>2045.76</v>
          </cell>
        </row>
        <row r="71">
          <cell r="D71" t="str">
            <v xml:space="preserve"> 3.2. Material/Gêneros Alimentícios </v>
          </cell>
          <cell r="N71">
            <v>5200</v>
          </cell>
        </row>
        <row r="72">
          <cell r="D72" t="str">
            <v xml:space="preserve"> 3.2. Material/Gêneros Alimentícios </v>
          </cell>
          <cell r="N72">
            <v>1067.5</v>
          </cell>
        </row>
        <row r="73">
          <cell r="D73" t="str">
            <v xml:space="preserve"> 3.2. Material/Gêneros Alimentícios </v>
          </cell>
          <cell r="N73">
            <v>294.06</v>
          </cell>
        </row>
        <row r="74">
          <cell r="D74" t="str">
            <v xml:space="preserve"> 3.2. Material/Gêneros Alimentícios </v>
          </cell>
          <cell r="N74">
            <v>4077.98</v>
          </cell>
        </row>
        <row r="75">
          <cell r="D75" t="str">
            <v xml:space="preserve"> 3.2. Material/Gêneros Alimentícios </v>
          </cell>
          <cell r="N75">
            <v>538</v>
          </cell>
        </row>
        <row r="76">
          <cell r="D76" t="str">
            <v xml:space="preserve"> 3.3. Material Expediente </v>
          </cell>
          <cell r="N76">
            <v>436.9</v>
          </cell>
        </row>
        <row r="77">
          <cell r="D77" t="str">
            <v xml:space="preserve"> 3.3. Material Expediente </v>
          </cell>
          <cell r="N77">
            <v>824.7</v>
          </cell>
        </row>
        <row r="78">
          <cell r="D78" t="str">
            <v xml:space="preserve"> 3.3. Material Expediente </v>
          </cell>
          <cell r="N78">
            <v>411.9</v>
          </cell>
        </row>
        <row r="79">
          <cell r="D79" t="str">
            <v xml:space="preserve"> 3.3. Material Expediente </v>
          </cell>
          <cell r="N79">
            <v>480</v>
          </cell>
        </row>
        <row r="80">
          <cell r="D80" t="str">
            <v xml:space="preserve"> 3.3. Material Expediente </v>
          </cell>
          <cell r="N80">
            <v>200</v>
          </cell>
        </row>
        <row r="81">
          <cell r="D81" t="str">
            <v xml:space="preserve"> 3.3. Material Expediente </v>
          </cell>
          <cell r="N81">
            <v>324.8</v>
          </cell>
        </row>
        <row r="82">
          <cell r="D82" t="str">
            <v xml:space="preserve"> 3.3. Material Expediente </v>
          </cell>
          <cell r="N82">
            <v>3216</v>
          </cell>
        </row>
        <row r="83">
          <cell r="D83" t="str">
            <v xml:space="preserve"> 3.4. Combustível </v>
          </cell>
          <cell r="N83">
            <v>150</v>
          </cell>
        </row>
        <row r="84">
          <cell r="D84" t="str">
            <v xml:space="preserve"> 3.4. Combustível </v>
          </cell>
          <cell r="N84">
            <v>150</v>
          </cell>
        </row>
        <row r="85">
          <cell r="D85" t="str">
            <v xml:space="preserve"> 3.4. Combustível </v>
          </cell>
          <cell r="N85">
            <v>156.66</v>
          </cell>
        </row>
        <row r="86">
          <cell r="D86" t="str">
            <v xml:space="preserve"> 3.4. Combustível </v>
          </cell>
          <cell r="N86">
            <v>163.95</v>
          </cell>
        </row>
        <row r="87">
          <cell r="D87" t="str">
            <v xml:space="preserve"> 3.4. Combustível </v>
          </cell>
          <cell r="N87">
            <v>100</v>
          </cell>
        </row>
        <row r="88">
          <cell r="D88" t="str">
            <v xml:space="preserve"> 3.4. Combustível </v>
          </cell>
          <cell r="N88">
            <v>150</v>
          </cell>
        </row>
        <row r="89">
          <cell r="D89" t="str">
            <v xml:space="preserve"> 3.4. Combustível </v>
          </cell>
          <cell r="N89">
            <v>150</v>
          </cell>
        </row>
        <row r="90">
          <cell r="D90" t="str">
            <v xml:space="preserve"> 3.4. Combustível </v>
          </cell>
          <cell r="N90">
            <v>150</v>
          </cell>
        </row>
        <row r="91">
          <cell r="D91" t="str">
            <v xml:space="preserve"> 3.4. Combustível </v>
          </cell>
          <cell r="N91">
            <v>150</v>
          </cell>
        </row>
        <row r="92">
          <cell r="D92" t="str">
            <v xml:space="preserve"> 3.4. Combustível </v>
          </cell>
          <cell r="N92">
            <v>150</v>
          </cell>
        </row>
        <row r="93">
          <cell r="D93" t="str">
            <v xml:space="preserve"> 3.4. Combustível </v>
          </cell>
          <cell r="N93">
            <v>100</v>
          </cell>
        </row>
        <row r="94">
          <cell r="D94" t="str">
            <v xml:space="preserve"> 3.4. Combustível </v>
          </cell>
          <cell r="N94">
            <v>170</v>
          </cell>
        </row>
        <row r="95">
          <cell r="D95" t="str">
            <v xml:space="preserve"> 3.4. Combustível </v>
          </cell>
          <cell r="N95">
            <v>150.01</v>
          </cell>
        </row>
        <row r="96">
          <cell r="D96" t="str">
            <v xml:space="preserve"> 3.4. Combustível </v>
          </cell>
          <cell r="N96">
            <v>150</v>
          </cell>
        </row>
        <row r="97">
          <cell r="D97" t="str">
            <v xml:space="preserve"> 3.4. Combustível </v>
          </cell>
          <cell r="N97">
            <v>100.02</v>
          </cell>
        </row>
        <row r="98">
          <cell r="D98" t="str">
            <v xml:space="preserve"> 3.4. Combustível </v>
          </cell>
          <cell r="N98">
            <v>359.74</v>
          </cell>
          <cell r="Q98">
            <v>336</v>
          </cell>
        </row>
        <row r="99">
          <cell r="D99" t="str">
            <v xml:space="preserve"> 3.4. Combustível </v>
          </cell>
          <cell r="N99">
            <v>150</v>
          </cell>
        </row>
        <row r="100">
          <cell r="D100" t="str">
            <v xml:space="preserve"> 3.4. Combustível </v>
          </cell>
          <cell r="N100">
            <v>150</v>
          </cell>
        </row>
        <row r="101">
          <cell r="D101" t="str">
            <v xml:space="preserve"> 3.4. Combustível </v>
          </cell>
          <cell r="N101">
            <v>180</v>
          </cell>
        </row>
        <row r="102">
          <cell r="D102" t="str">
            <v xml:space="preserve"> 3.4. Combustível </v>
          </cell>
          <cell r="N102">
            <v>100</v>
          </cell>
        </row>
        <row r="103">
          <cell r="D103" t="str">
            <v xml:space="preserve"> 3.4. Combustível </v>
          </cell>
          <cell r="N103">
            <v>100</v>
          </cell>
        </row>
        <row r="104">
          <cell r="D104" t="str">
            <v xml:space="preserve"> 3.4. Combustível </v>
          </cell>
          <cell r="N104">
            <v>100</v>
          </cell>
        </row>
        <row r="105">
          <cell r="D105" t="str">
            <v xml:space="preserve"> 3.4. Combustível </v>
          </cell>
          <cell r="N105">
            <v>100</v>
          </cell>
        </row>
        <row r="106">
          <cell r="D106" t="str">
            <v xml:space="preserve"> 3.4. Combustível </v>
          </cell>
          <cell r="N106">
            <v>100</v>
          </cell>
        </row>
        <row r="107">
          <cell r="D107" t="str">
            <v xml:space="preserve"> 3.4. Combustível </v>
          </cell>
          <cell r="N107">
            <v>100</v>
          </cell>
        </row>
        <row r="108">
          <cell r="D108" t="str">
            <v xml:space="preserve"> 3.4. Combustível </v>
          </cell>
          <cell r="N108">
            <v>200.04</v>
          </cell>
        </row>
        <row r="109">
          <cell r="D109" t="str">
            <v xml:space="preserve"> 3.4. Combustível </v>
          </cell>
          <cell r="N109">
            <v>100</v>
          </cell>
        </row>
        <row r="110">
          <cell r="D110" t="str">
            <v xml:space="preserve"> 3.4. Combustível </v>
          </cell>
          <cell r="N110">
            <v>100</v>
          </cell>
        </row>
        <row r="111">
          <cell r="D111" t="str">
            <v xml:space="preserve">3.6.1. Manutenção de Bem Imóvel </v>
          </cell>
          <cell r="N111">
            <v>154.19999999999999</v>
          </cell>
        </row>
        <row r="112">
          <cell r="D112" t="str">
            <v xml:space="preserve">3.6.1. Manutenção de Bem Imóvel </v>
          </cell>
          <cell r="N112">
            <v>95.6</v>
          </cell>
        </row>
        <row r="113">
          <cell r="D113" t="str">
            <v xml:space="preserve">3.6.1. Manutenção de Bem Imóvel </v>
          </cell>
          <cell r="N113">
            <v>239</v>
          </cell>
        </row>
        <row r="114">
          <cell r="D114" t="str">
            <v xml:space="preserve">3.6.1. Manutenção de Bem Imóvel </v>
          </cell>
          <cell r="N114">
            <v>500.2</v>
          </cell>
        </row>
        <row r="115">
          <cell r="D115" t="str">
            <v xml:space="preserve">3.6.1. Manutenção de Bem Imóvel </v>
          </cell>
          <cell r="N115">
            <v>1687.9</v>
          </cell>
        </row>
        <row r="116">
          <cell r="D116" t="str">
            <v xml:space="preserve">3.6.1. Manutenção de Bem Imóvel </v>
          </cell>
          <cell r="N116">
            <v>109.96</v>
          </cell>
        </row>
        <row r="117">
          <cell r="D117" t="str">
            <v xml:space="preserve">3.6.2.3. Equipamento Médico-Hospitalar </v>
          </cell>
          <cell r="N117">
            <v>2201.5</v>
          </cell>
        </row>
        <row r="118">
          <cell r="D118" t="str">
            <v xml:space="preserve">3.7. Tecidos, Fardamentos e EPI </v>
          </cell>
          <cell r="N118">
            <v>1100</v>
          </cell>
        </row>
        <row r="119">
          <cell r="D119" t="str">
            <v xml:space="preserve">3.7. Tecidos, Fardamentos e EPI </v>
          </cell>
          <cell r="N119">
            <v>1123.2</v>
          </cell>
        </row>
        <row r="120">
          <cell r="D120" t="str">
            <v xml:space="preserve">3.7. Tecidos, Fardamentos e EPI </v>
          </cell>
          <cell r="N120">
            <v>75.8</v>
          </cell>
        </row>
        <row r="121">
          <cell r="D121" t="str">
            <v xml:space="preserve">3.8. Outras Despesas com Materiais Diversos </v>
          </cell>
          <cell r="N121">
            <v>1324</v>
          </cell>
        </row>
        <row r="122">
          <cell r="D122" t="str">
            <v xml:space="preserve">3.8. Outras Despesas com Materiais Diversos </v>
          </cell>
          <cell r="N122">
            <v>420</v>
          </cell>
        </row>
        <row r="123">
          <cell r="D123" t="str">
            <v>4.3.1. Taxa de Manutenção de Conta</v>
          </cell>
          <cell r="N123">
            <v>167</v>
          </cell>
        </row>
        <row r="124">
          <cell r="D124" t="str">
            <v>4.3.1. Taxa de Manutenção de Conta</v>
          </cell>
          <cell r="N124">
            <v>167</v>
          </cell>
        </row>
        <row r="125">
          <cell r="D125" t="str">
            <v>4.3.2. Tarifas</v>
          </cell>
          <cell r="N125">
            <v>10012.4</v>
          </cell>
        </row>
        <row r="126">
          <cell r="D126" t="str">
            <v>5.1.2. Telefonia Fixa/Internet</v>
          </cell>
          <cell r="N126">
            <v>342</v>
          </cell>
        </row>
        <row r="127">
          <cell r="D127" t="str">
            <v>5.1.2. Telefonia Fixa/Internet</v>
          </cell>
          <cell r="N127">
            <v>558</v>
          </cell>
        </row>
        <row r="128">
          <cell r="D128" t="str">
            <v>5.2. Água</v>
          </cell>
          <cell r="N128">
            <v>17939.78</v>
          </cell>
        </row>
        <row r="129">
          <cell r="D129" t="str">
            <v>5.3. Energia Elétrica</v>
          </cell>
          <cell r="N129">
            <v>54046.03</v>
          </cell>
        </row>
        <row r="130">
          <cell r="D130" t="str">
            <v>5.4.3. Locação de Máquinas e Equipamentos (Pessoa Jurídica)</v>
          </cell>
          <cell r="N130">
            <v>9726</v>
          </cell>
        </row>
        <row r="131">
          <cell r="D131" t="str">
            <v>5.4.3. Locação de Máquinas e Equipamentos (Pessoa Jurídica)</v>
          </cell>
          <cell r="N131">
            <v>539.4</v>
          </cell>
        </row>
        <row r="132">
          <cell r="D132" t="str">
            <v>5.4.3. Locação de Máquinas e Equipamentos (Pessoa Jurídica)</v>
          </cell>
          <cell r="N132">
            <v>9994.4500000000007</v>
          </cell>
        </row>
        <row r="133">
          <cell r="D133" t="str">
            <v>5.4.3. Locação de Máquinas e Equipamentos (Pessoa Jurídica)</v>
          </cell>
          <cell r="N133">
            <v>6900</v>
          </cell>
        </row>
        <row r="134">
          <cell r="D134" t="str">
            <v>5.4.3. Locação de Máquinas e Equipamentos (Pessoa Jurídica)</v>
          </cell>
          <cell r="N134">
            <v>630</v>
          </cell>
        </row>
        <row r="135">
          <cell r="D135" t="str">
            <v>5.4.3. Locação de Máquinas e Equipamentos (Pessoa Jurídica)</v>
          </cell>
          <cell r="N135">
            <v>900</v>
          </cell>
        </row>
        <row r="136">
          <cell r="D136" t="str">
            <v>5.4.5. Locação de Veículos Automotores (Pessoa Jurídica) (Exceto Ambulância)</v>
          </cell>
          <cell r="N136">
            <v>8000</v>
          </cell>
        </row>
        <row r="137">
          <cell r="D137" t="str">
            <v>5.7.2. Outras Despesas Gerais (Pessoa Juridica)</v>
          </cell>
          <cell r="N137">
            <v>8.25</v>
          </cell>
        </row>
        <row r="138">
          <cell r="D138" t="str">
            <v>6.1.1.1. Médicos</v>
          </cell>
          <cell r="N138">
            <v>28516.25</v>
          </cell>
        </row>
        <row r="139">
          <cell r="D139" t="str">
            <v>6.1.1.1. Médicos</v>
          </cell>
          <cell r="N139">
            <v>44923.5</v>
          </cell>
        </row>
        <row r="140">
          <cell r="D140" t="str">
            <v>6.1.1.1. Médicos</v>
          </cell>
          <cell r="N140">
            <v>20865</v>
          </cell>
        </row>
        <row r="141">
          <cell r="D141" t="str">
            <v>6.1.1.1. Médicos</v>
          </cell>
          <cell r="N141">
            <v>10432.5</v>
          </cell>
        </row>
        <row r="142">
          <cell r="D142" t="str">
            <v>6.1.1.1. Médicos</v>
          </cell>
          <cell r="N142">
            <v>15648.75</v>
          </cell>
        </row>
        <row r="143">
          <cell r="D143" t="str">
            <v>6.1.1.1. Médicos</v>
          </cell>
          <cell r="N143">
            <v>17171.25</v>
          </cell>
        </row>
        <row r="144">
          <cell r="D144" t="str">
            <v>6.1.1.1. Médicos</v>
          </cell>
          <cell r="N144">
            <v>10432.5</v>
          </cell>
        </row>
        <row r="145">
          <cell r="D145" t="str">
            <v>6.1.1.1. Médicos</v>
          </cell>
          <cell r="N145">
            <v>10432.5</v>
          </cell>
        </row>
        <row r="146">
          <cell r="D146" t="str">
            <v>6.1.1.1. Médicos</v>
          </cell>
          <cell r="N146">
            <v>6955</v>
          </cell>
        </row>
        <row r="147">
          <cell r="D147" t="str">
            <v>6.1.1.1. Médicos</v>
          </cell>
          <cell r="N147">
            <v>17387.5</v>
          </cell>
        </row>
        <row r="148">
          <cell r="D148" t="str">
            <v>6.1.1.1. Médicos</v>
          </cell>
          <cell r="N148">
            <v>7372.75</v>
          </cell>
        </row>
        <row r="149">
          <cell r="D149" t="str">
            <v>6.1.1.1. Médicos</v>
          </cell>
          <cell r="N149">
            <v>32603.75</v>
          </cell>
        </row>
        <row r="150">
          <cell r="D150" t="str">
            <v>6.1.1.1. Médicos</v>
          </cell>
          <cell r="N150">
            <v>20000</v>
          </cell>
        </row>
        <row r="151">
          <cell r="D151" t="str">
            <v>6.1.1.1. Médicos</v>
          </cell>
          <cell r="N151">
            <v>23261.5</v>
          </cell>
        </row>
        <row r="152">
          <cell r="D152" t="str">
            <v>6.1.1.1. Médicos</v>
          </cell>
          <cell r="N152">
            <v>6955</v>
          </cell>
        </row>
        <row r="153">
          <cell r="D153" t="str">
            <v>6.1.1.1. Médicos</v>
          </cell>
          <cell r="N153">
            <v>8693.75</v>
          </cell>
        </row>
        <row r="154">
          <cell r="D154" t="str">
            <v>6.1.1.1. Médicos</v>
          </cell>
          <cell r="N154">
            <v>10432.5</v>
          </cell>
        </row>
        <row r="155">
          <cell r="D155" t="str">
            <v>6.1.1.1. Médicos</v>
          </cell>
          <cell r="N155">
            <v>7094.25</v>
          </cell>
        </row>
        <row r="156">
          <cell r="D156" t="str">
            <v>6.1.1.1. Médicos</v>
          </cell>
          <cell r="N156">
            <v>14467</v>
          </cell>
        </row>
        <row r="157">
          <cell r="D157" t="str">
            <v>6.1.1.1. Médicos</v>
          </cell>
          <cell r="N157">
            <v>7403.7</v>
          </cell>
        </row>
        <row r="158">
          <cell r="D158" t="str">
            <v>6.1.1.1. Médicos</v>
          </cell>
          <cell r="N158">
            <v>12171.25</v>
          </cell>
        </row>
        <row r="159">
          <cell r="D159" t="str">
            <v>6.1.1.1. Médicos</v>
          </cell>
          <cell r="N159">
            <v>12171.25</v>
          </cell>
        </row>
        <row r="160">
          <cell r="D160" t="str">
            <v>6.1.1.1. Médicos</v>
          </cell>
          <cell r="N160">
            <v>33753.25</v>
          </cell>
        </row>
        <row r="161">
          <cell r="D161" t="str">
            <v>6.1.1.1. Médicos</v>
          </cell>
          <cell r="N161">
            <v>34909.25</v>
          </cell>
        </row>
        <row r="162">
          <cell r="D162" t="str">
            <v>6.1.1.1. Médicos</v>
          </cell>
          <cell r="N162">
            <v>23480.75</v>
          </cell>
        </row>
        <row r="163">
          <cell r="D163" t="str">
            <v>6.1.1.1. Médicos</v>
          </cell>
          <cell r="N163">
            <v>390450</v>
          </cell>
        </row>
        <row r="164">
          <cell r="D164" t="str">
            <v>6.1.1.1. Médicos</v>
          </cell>
          <cell r="N164">
            <v>12171.25</v>
          </cell>
        </row>
        <row r="165">
          <cell r="D165" t="str">
            <v>6.1.1.1. Médicos</v>
          </cell>
          <cell r="N165">
            <v>10432.5</v>
          </cell>
        </row>
        <row r="166">
          <cell r="D166" t="str">
            <v>6.1.1.1. Médicos</v>
          </cell>
          <cell r="N166">
            <v>10432.5</v>
          </cell>
        </row>
        <row r="167">
          <cell r="D167" t="str">
            <v>6.1.1.1. Médicos</v>
          </cell>
          <cell r="N167">
            <v>163128</v>
          </cell>
        </row>
        <row r="168">
          <cell r="D168" t="str">
            <v>6.1.1.1. Médicos</v>
          </cell>
          <cell r="N168">
            <v>8693.75</v>
          </cell>
        </row>
        <row r="169">
          <cell r="D169" t="str">
            <v>6.1.1.1. Médicos</v>
          </cell>
          <cell r="N169">
            <v>8693.75</v>
          </cell>
        </row>
        <row r="170">
          <cell r="D170" t="str">
            <v>6.1.1.1. Médicos</v>
          </cell>
          <cell r="N170">
            <v>5216.25</v>
          </cell>
        </row>
        <row r="171">
          <cell r="D171" t="str">
            <v>6.1.1.1. Médicos</v>
          </cell>
          <cell r="N171">
            <v>31431.75</v>
          </cell>
        </row>
        <row r="172">
          <cell r="D172" t="str">
            <v>6.1.1.1. Médicos</v>
          </cell>
          <cell r="N172">
            <v>5355.5</v>
          </cell>
        </row>
        <row r="173">
          <cell r="D173" t="str">
            <v>6.1.1.1. Médicos</v>
          </cell>
          <cell r="N173">
            <v>8693.75</v>
          </cell>
        </row>
        <row r="174">
          <cell r="D174" t="str">
            <v>6.1.1.1. Médicos</v>
          </cell>
          <cell r="N174">
            <v>14787</v>
          </cell>
        </row>
        <row r="175">
          <cell r="D175" t="str">
            <v>6.1.1.1. Médicos</v>
          </cell>
          <cell r="N175">
            <v>10432.5</v>
          </cell>
        </row>
        <row r="176">
          <cell r="D176" t="str">
            <v>6.1.1.1. Médicos</v>
          </cell>
          <cell r="N176">
            <v>13910</v>
          </cell>
        </row>
        <row r="177">
          <cell r="D177" t="str">
            <v>6.1.1.1. Médicos</v>
          </cell>
          <cell r="N177">
            <v>17387.5</v>
          </cell>
        </row>
        <row r="178">
          <cell r="D178" t="str">
            <v>6.1.1.1. Médicos</v>
          </cell>
          <cell r="N178">
            <v>109625.75</v>
          </cell>
        </row>
        <row r="179">
          <cell r="D179" t="str">
            <v>6.1.1.1. Médicos</v>
          </cell>
          <cell r="N179">
            <v>27177.5</v>
          </cell>
        </row>
        <row r="180">
          <cell r="D180" t="str">
            <v>6.1.1.1. Médicos</v>
          </cell>
          <cell r="N180">
            <v>1878</v>
          </cell>
        </row>
        <row r="181">
          <cell r="D181" t="str">
            <v>6.1.1.1. Médicos</v>
          </cell>
          <cell r="N181">
            <v>28916.25</v>
          </cell>
        </row>
        <row r="182">
          <cell r="D182" t="str">
            <v>6.1.1.1. Médicos</v>
          </cell>
          <cell r="N182">
            <v>26579</v>
          </cell>
        </row>
        <row r="183">
          <cell r="D183" t="str">
            <v>6.1.1.1. Médicos</v>
          </cell>
          <cell r="N183">
            <v>27177.5</v>
          </cell>
        </row>
        <row r="184">
          <cell r="D184" t="str">
            <v>6.1.1.1. Médicos</v>
          </cell>
          <cell r="N184">
            <v>33060.5</v>
          </cell>
        </row>
        <row r="185">
          <cell r="D185" t="str">
            <v>6.1.1.1. Médicos</v>
          </cell>
          <cell r="N185">
            <v>23240.75</v>
          </cell>
        </row>
        <row r="186">
          <cell r="D186" t="str">
            <v>6.1.1.1. Médicos</v>
          </cell>
          <cell r="N186">
            <v>5355.5</v>
          </cell>
        </row>
        <row r="187">
          <cell r="D187" t="str">
            <v>6.1.1.1. Médicos</v>
          </cell>
          <cell r="N187">
            <v>10432.5</v>
          </cell>
        </row>
        <row r="188">
          <cell r="D188" t="str">
            <v>6.1.1.1. Médicos</v>
          </cell>
          <cell r="N188">
            <v>12609.75</v>
          </cell>
        </row>
        <row r="189">
          <cell r="D189" t="str">
            <v>6.1.1.1. Médicos</v>
          </cell>
          <cell r="N189">
            <v>5216.25</v>
          </cell>
        </row>
        <row r="190">
          <cell r="D190" t="str">
            <v>6.1.1.1. Médicos</v>
          </cell>
          <cell r="N190">
            <v>39467.25</v>
          </cell>
        </row>
        <row r="191">
          <cell r="D191" t="str">
            <v>6.1.1.1. Médicos</v>
          </cell>
          <cell r="N191">
            <v>22603.75</v>
          </cell>
        </row>
        <row r="192">
          <cell r="D192" t="str">
            <v>6.1.1.1. Médicos</v>
          </cell>
          <cell r="N192">
            <v>23709</v>
          </cell>
        </row>
        <row r="193">
          <cell r="D193" t="str">
            <v>6.1.1.1. Médicos</v>
          </cell>
          <cell r="N193">
            <v>5216.25</v>
          </cell>
        </row>
        <row r="194">
          <cell r="D194" t="str">
            <v>6.1.1.1. Médicos</v>
          </cell>
          <cell r="N194">
            <v>11837.25</v>
          </cell>
        </row>
        <row r="195">
          <cell r="D195" t="str">
            <v>6.1.1.1. Médicos</v>
          </cell>
          <cell r="N195">
            <v>7512</v>
          </cell>
        </row>
        <row r="196">
          <cell r="D196" t="str">
            <v>6.1.1.1. Médicos</v>
          </cell>
          <cell r="N196">
            <v>7512</v>
          </cell>
        </row>
        <row r="197">
          <cell r="D197" t="str">
            <v>6.1.1.1. Médicos</v>
          </cell>
          <cell r="N197">
            <v>12728.25</v>
          </cell>
        </row>
        <row r="198">
          <cell r="D198" t="str">
            <v>6.1.1.1. Médicos</v>
          </cell>
          <cell r="N198">
            <v>10432.5</v>
          </cell>
        </row>
        <row r="199">
          <cell r="D199" t="str">
            <v>6.1.1.1. Médicos</v>
          </cell>
          <cell r="N199">
            <v>22628.25</v>
          </cell>
        </row>
        <row r="200">
          <cell r="D200" t="str">
            <v>6.1.1.1. Médicos</v>
          </cell>
          <cell r="N200">
            <v>18264.5</v>
          </cell>
        </row>
        <row r="201">
          <cell r="D201" t="str">
            <v>6.1.1.1. Médicos</v>
          </cell>
          <cell r="N201">
            <v>15783</v>
          </cell>
        </row>
        <row r="202">
          <cell r="D202" t="str">
            <v>6.1.1.1. Médicos</v>
          </cell>
          <cell r="N202">
            <v>15432.5</v>
          </cell>
        </row>
        <row r="203">
          <cell r="D203" t="str">
            <v>6.1.1.1. Médicos</v>
          </cell>
          <cell r="N203">
            <v>26798.25</v>
          </cell>
        </row>
        <row r="204">
          <cell r="D204" t="str">
            <v>6.1.1.1. Médicos</v>
          </cell>
          <cell r="N204">
            <v>17836.21</v>
          </cell>
        </row>
        <row r="205">
          <cell r="D205" t="str">
            <v>6.1.1.1. Médicos</v>
          </cell>
          <cell r="N205">
            <v>10432.5</v>
          </cell>
        </row>
        <row r="206">
          <cell r="D206" t="str">
            <v>6.1.1.1. Médicos</v>
          </cell>
          <cell r="N206">
            <v>14487.75</v>
          </cell>
        </row>
        <row r="207">
          <cell r="D207" t="str">
            <v>6.1.1.1. Médicos</v>
          </cell>
          <cell r="N207">
            <v>8693.75</v>
          </cell>
        </row>
        <row r="208">
          <cell r="D208" t="str">
            <v>6.1.1.1. Médicos</v>
          </cell>
          <cell r="N208">
            <v>25388.5</v>
          </cell>
        </row>
        <row r="209">
          <cell r="D209" t="str">
            <v>6.1.1.2. Outros profissionais de saúde</v>
          </cell>
          <cell r="N209">
            <v>40048.239999999998</v>
          </cell>
        </row>
        <row r="210">
          <cell r="D210" t="str">
            <v>6.1.1.2. Outros profissionais de saúde</v>
          </cell>
          <cell r="N210">
            <v>38715.919999999998</v>
          </cell>
        </row>
        <row r="211">
          <cell r="D211" t="str">
            <v>6.1.1.2. Outros profissionais de saúde</v>
          </cell>
          <cell r="N211">
            <v>31642.2</v>
          </cell>
        </row>
        <row r="212">
          <cell r="D212" t="str">
            <v>6.1.1.2. Outros profissionais de saúde</v>
          </cell>
          <cell r="N212">
            <v>6938</v>
          </cell>
        </row>
        <row r="213">
          <cell r="D213" t="str">
            <v>6.1.1.3. Laboratório</v>
          </cell>
          <cell r="N213">
            <v>100800</v>
          </cell>
        </row>
        <row r="214">
          <cell r="D214" t="str">
            <v>6.1.1.3. Laboratório</v>
          </cell>
          <cell r="N214">
            <v>130479.7</v>
          </cell>
        </row>
        <row r="215">
          <cell r="D215" t="str">
            <v>6.1.1.5. Locação de Ambulâncias</v>
          </cell>
          <cell r="N215">
            <v>49822.49</v>
          </cell>
        </row>
        <row r="216">
          <cell r="D216" t="str">
            <v>6.1.2.2. Outros profissionais de saúde</v>
          </cell>
          <cell r="N216">
            <v>62.33</v>
          </cell>
        </row>
        <row r="217">
          <cell r="D217" t="str">
            <v>6.1.2.2. Outros profissionais de saúde</v>
          </cell>
          <cell r="N217">
            <v>2127.4699999999998</v>
          </cell>
        </row>
        <row r="218">
          <cell r="D218" t="str">
            <v>6.1.2.2. Outros profissionais de saúde</v>
          </cell>
          <cell r="N218">
            <v>158.5</v>
          </cell>
        </row>
        <row r="219">
          <cell r="D219" t="str">
            <v>6.3.1.1.1. Lavanderia</v>
          </cell>
          <cell r="N219">
            <v>41703.22</v>
          </cell>
        </row>
        <row r="220">
          <cell r="D220" t="str">
            <v>6.3.1.1.3. Outros Serviços Domésticos</v>
          </cell>
          <cell r="N220">
            <v>198710</v>
          </cell>
        </row>
        <row r="221">
          <cell r="D221" t="str">
            <v>6.3.1.2. Coleta de Lixo Hospitalar</v>
          </cell>
          <cell r="N221">
            <v>5256.84</v>
          </cell>
        </row>
        <row r="222">
          <cell r="D222" t="str">
            <v>6.3.1.2. Coleta de Lixo Hospitalar</v>
          </cell>
          <cell r="N222">
            <v>48418</v>
          </cell>
        </row>
        <row r="223">
          <cell r="D223" t="str">
            <v>6.3.1.3. Manutenção/Aluguel/Uso de Sistemas ou Softwares</v>
          </cell>
          <cell r="N223">
            <v>2300</v>
          </cell>
        </row>
        <row r="224">
          <cell r="D224" t="str">
            <v>6.3.1.3. Manutenção/Aluguel/Uso de Sistemas ou Softwares</v>
          </cell>
          <cell r="N224">
            <v>900</v>
          </cell>
        </row>
        <row r="225">
          <cell r="D225" t="str">
            <v>6.3.1.3. Manutenção/Aluguel/Uso de Sistemas ou Softwares</v>
          </cell>
          <cell r="N225">
            <v>3500</v>
          </cell>
        </row>
        <row r="226">
          <cell r="D226" t="str">
            <v>6.3.1.3. Manutenção/Aluguel/Uso de Sistemas ou Softwares</v>
          </cell>
          <cell r="N226">
            <v>8300</v>
          </cell>
        </row>
        <row r="227">
          <cell r="D227" t="str">
            <v>6.3.1.5. Consultorias e Treinamentos</v>
          </cell>
          <cell r="N227">
            <v>6200</v>
          </cell>
        </row>
        <row r="228">
          <cell r="D228" t="str">
            <v>6.3.1.6. Serviços Técnicos Profissionais</v>
          </cell>
          <cell r="N228">
            <v>5000</v>
          </cell>
        </row>
        <row r="229">
          <cell r="D229" t="str">
            <v>6.3.1.6. Serviços Técnicos Profissionais</v>
          </cell>
          <cell r="N229">
            <v>1494</v>
          </cell>
        </row>
        <row r="230">
          <cell r="D230" t="str">
            <v>6.3.1.6. Serviços Técnicos Profissionais</v>
          </cell>
          <cell r="N230">
            <v>3343.5</v>
          </cell>
        </row>
        <row r="231">
          <cell r="D231" t="str">
            <v>6.3.1.7. Dedetização</v>
          </cell>
          <cell r="N231">
            <v>1350</v>
          </cell>
        </row>
        <row r="232">
          <cell r="D232" t="str">
            <v>6.3.1.8. Limpeza</v>
          </cell>
          <cell r="N232">
            <v>190770.61</v>
          </cell>
        </row>
        <row r="233">
          <cell r="D233" t="str">
            <v>6.3.1.9. Outras Pessoas Jurídicas</v>
          </cell>
          <cell r="N233">
            <v>450</v>
          </cell>
        </row>
        <row r="234">
          <cell r="D234" t="str">
            <v>6.3.1.9. Outras Pessoas Jurídicas</v>
          </cell>
          <cell r="N234">
            <v>450</v>
          </cell>
        </row>
        <row r="235">
          <cell r="D235" t="str">
            <v>6.3.2.2. Apoio Administrativo, Técnico e Operacional</v>
          </cell>
          <cell r="N235">
            <v>798.51</v>
          </cell>
        </row>
        <row r="236">
          <cell r="D236" t="str">
            <v>6.3.2.2. Apoio Administrativo, Técnico e Operacional</v>
          </cell>
          <cell r="N236">
            <v>740.67</v>
          </cell>
        </row>
        <row r="237">
          <cell r="D237" t="str">
            <v>7.2.1.1. Equipamentos Médico-Hospitalar</v>
          </cell>
          <cell r="N237">
            <v>1210</v>
          </cell>
        </row>
        <row r="238">
          <cell r="D238" t="str">
            <v>7.2.1.1. Equipamentos Médico-Hospitalar</v>
          </cell>
          <cell r="N238">
            <v>773.5</v>
          </cell>
        </row>
        <row r="239">
          <cell r="D239" t="str">
            <v>7.2.1.4. Outros Reparos e Manutenção de Máquinas e Equipamentos</v>
          </cell>
          <cell r="N239">
            <v>2615.34</v>
          </cell>
        </row>
        <row r="240">
          <cell r="D240" t="str">
            <v>11.6.1.1.3. Laboratório</v>
          </cell>
          <cell r="N240">
            <v>336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11736289.880000005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82064-6AF3-4111-BD46-4165A6212779}">
  <sheetPr>
    <tabColor rgb="FFFFFF00"/>
  </sheetPr>
  <dimension ref="A1:IV310"/>
  <sheetViews>
    <sheetView showGridLines="0" tabSelected="1" topLeftCell="C1" zoomScale="90" zoomScaleNormal="90" workbookViewId="0">
      <selection activeCell="H1" sqref="H1:XFD310"/>
    </sheetView>
  </sheetViews>
  <sheetFormatPr defaultColWidth="10.5703125" defaultRowHeight="12.75" zeroHeight="1" x14ac:dyDescent="0.2"/>
  <cols>
    <col min="1" max="1" width="4.5703125" hidden="1" customWidth="1"/>
    <col min="2" max="2" width="4.85546875" style="6" hidden="1" customWidth="1"/>
    <col min="3" max="3" width="100.42578125" style="5" bestFit="1" customWidth="1"/>
    <col min="4" max="4" width="86.85546875" style="4" hidden="1" customWidth="1"/>
    <col min="5" max="5" width="44" style="4" hidden="1" customWidth="1"/>
    <col min="6" max="6" width="45.7109375" style="3" bestFit="1" customWidth="1"/>
    <col min="7" max="7" width="23.7109375" style="3" customWidth="1"/>
    <col min="8" max="8" width="57.42578125" style="2" bestFit="1" customWidth="1"/>
    <col min="9" max="9" width="12.140625" style="1" bestFit="1" customWidth="1"/>
    <col min="10" max="53" width="10.5703125" style="1"/>
    <col min="54" max="54" width="8.42578125" style="1" bestFit="1" customWidth="1"/>
    <col min="55" max="16384" width="10.5703125" style="1"/>
  </cols>
  <sheetData>
    <row r="1" spans="3:12" ht="15.75" customHeight="1" x14ac:dyDescent="0.2">
      <c r="C1" s="125" t="s">
        <v>74</v>
      </c>
      <c r="D1" s="229" t="s">
        <v>392</v>
      </c>
      <c r="E1" s="229"/>
      <c r="F1" s="123" t="s">
        <v>391</v>
      </c>
      <c r="G1" s="123"/>
    </row>
    <row r="2" spans="3:12" ht="15.75" customHeight="1" x14ac:dyDescent="0.2">
      <c r="C2" s="122" t="s">
        <v>73</v>
      </c>
      <c r="D2" s="228" t="s">
        <v>390</v>
      </c>
      <c r="E2" s="228"/>
      <c r="F2" s="120" t="s">
        <v>389</v>
      </c>
      <c r="G2" s="120" t="s">
        <v>388</v>
      </c>
    </row>
    <row r="3" spans="3:12" ht="15.75" customHeight="1" x14ac:dyDescent="0.2">
      <c r="C3" s="119" t="s">
        <v>72</v>
      </c>
      <c r="D3" s="228"/>
      <c r="E3" s="228"/>
      <c r="F3" s="120"/>
      <c r="G3" s="120"/>
    </row>
    <row r="4" spans="3:12" ht="15.75" customHeight="1" x14ac:dyDescent="0.2">
      <c r="C4" s="119" t="s">
        <v>71</v>
      </c>
      <c r="D4" s="228" t="s">
        <v>387</v>
      </c>
      <c r="E4" s="228"/>
      <c r="F4" s="120"/>
      <c r="G4" s="120"/>
    </row>
    <row r="5" spans="3:12" ht="15.75" customHeight="1" x14ac:dyDescent="0.2">
      <c r="C5" s="115" t="s">
        <v>70</v>
      </c>
      <c r="D5" s="227" t="s">
        <v>386</v>
      </c>
      <c r="E5" s="227"/>
      <c r="F5" s="117">
        <v>44166</v>
      </c>
      <c r="G5" s="116">
        <v>1</v>
      </c>
      <c r="I5" s="226"/>
      <c r="J5" s="226"/>
    </row>
    <row r="6" spans="3:12" ht="18.75" x14ac:dyDescent="0.2">
      <c r="C6" s="111" t="s">
        <v>385</v>
      </c>
      <c r="D6" s="111"/>
      <c r="E6" s="225" t="s">
        <v>66</v>
      </c>
      <c r="F6" s="113" t="s">
        <v>68</v>
      </c>
      <c r="G6" s="112" t="s">
        <v>0</v>
      </c>
      <c r="I6" s="134"/>
      <c r="J6" s="134"/>
      <c r="K6" s="134"/>
    </row>
    <row r="7" spans="3:12" ht="33" customHeight="1" x14ac:dyDescent="0.2">
      <c r="C7" s="224" t="s">
        <v>384</v>
      </c>
      <c r="D7" s="224"/>
      <c r="E7" s="223" t="s">
        <v>379</v>
      </c>
      <c r="F7" s="222" t="s">
        <v>383</v>
      </c>
      <c r="G7" s="221" t="s">
        <v>382</v>
      </c>
      <c r="I7" s="134"/>
      <c r="J7" s="134"/>
      <c r="K7" s="134"/>
    </row>
    <row r="8" spans="3:12" ht="20.100000000000001" customHeight="1" x14ac:dyDescent="0.2">
      <c r="C8" s="220" t="s">
        <v>381</v>
      </c>
      <c r="D8" s="219"/>
      <c r="E8" s="218"/>
      <c r="F8" s="217" t="s">
        <v>380</v>
      </c>
      <c r="G8" s="216"/>
      <c r="I8" s="134"/>
      <c r="J8" s="134"/>
      <c r="K8" s="134"/>
    </row>
    <row r="9" spans="3:12" ht="20.25" customHeight="1" x14ac:dyDescent="0.2">
      <c r="C9" s="215" t="s">
        <v>11</v>
      </c>
      <c r="D9" s="215"/>
      <c r="E9" s="214"/>
      <c r="F9" s="213" t="s">
        <v>66</v>
      </c>
      <c r="G9" s="213" t="s">
        <v>379</v>
      </c>
      <c r="H9" s="212"/>
      <c r="I9" s="134"/>
      <c r="J9" s="134"/>
      <c r="K9" s="134"/>
    </row>
    <row r="10" spans="3:12" ht="25.5" customHeight="1" x14ac:dyDescent="0.2">
      <c r="C10" s="150" t="s">
        <v>378</v>
      </c>
      <c r="D10" s="150"/>
      <c r="E10" s="150"/>
      <c r="F10" s="211" t="s">
        <v>10</v>
      </c>
      <c r="G10" s="210"/>
      <c r="H10" s="135"/>
      <c r="I10" s="134"/>
      <c r="J10" s="134"/>
      <c r="K10" s="134"/>
    </row>
    <row r="11" spans="3:12" ht="18" customHeight="1" x14ac:dyDescent="0.2">
      <c r="C11" s="151" t="s">
        <v>377</v>
      </c>
      <c r="D11" s="151"/>
      <c r="E11" s="151"/>
      <c r="F11" s="70">
        <v>5762901.2999999998</v>
      </c>
      <c r="G11" s="70"/>
      <c r="H11" s="55"/>
      <c r="I11" s="134"/>
      <c r="J11" s="136"/>
      <c r="K11" s="136"/>
      <c r="L11" s="7"/>
    </row>
    <row r="12" spans="3:12" ht="18" customHeight="1" x14ac:dyDescent="0.2">
      <c r="C12" s="151" t="s">
        <v>376</v>
      </c>
      <c r="D12" s="151"/>
      <c r="E12" s="151"/>
      <c r="F12" s="174"/>
      <c r="G12" s="173"/>
      <c r="H12" s="135"/>
      <c r="I12" s="134"/>
      <c r="J12" s="136"/>
      <c r="K12" s="136"/>
      <c r="L12" s="7"/>
    </row>
    <row r="13" spans="3:12" ht="18" customHeight="1" x14ac:dyDescent="0.2">
      <c r="C13" s="151" t="s">
        <v>375</v>
      </c>
      <c r="D13" s="151"/>
      <c r="E13" s="151"/>
      <c r="F13" s="174"/>
      <c r="G13" s="173"/>
      <c r="H13" s="135"/>
      <c r="I13" s="134"/>
      <c r="J13" s="136"/>
      <c r="K13" s="136"/>
    </row>
    <row r="14" spans="3:12" ht="18" customHeight="1" x14ac:dyDescent="0.2">
      <c r="C14" s="151" t="s">
        <v>374</v>
      </c>
      <c r="D14" s="151"/>
      <c r="E14" s="151"/>
      <c r="F14" s="174">
        <v>0</v>
      </c>
      <c r="G14" s="173"/>
      <c r="H14" s="135"/>
      <c r="I14" s="134"/>
      <c r="J14" s="136"/>
      <c r="K14" s="136"/>
    </row>
    <row r="15" spans="3:12" ht="18" customHeight="1" x14ac:dyDescent="0.2">
      <c r="C15" s="151" t="s">
        <v>373</v>
      </c>
      <c r="D15" s="151"/>
      <c r="E15" s="151"/>
      <c r="F15" s="174"/>
      <c r="G15" s="173"/>
      <c r="H15" s="135"/>
      <c r="I15" s="134"/>
      <c r="J15" s="136"/>
      <c r="K15" s="136"/>
    </row>
    <row r="16" spans="3:12" ht="18" customHeight="1" x14ac:dyDescent="0.2">
      <c r="C16" s="209" t="s">
        <v>372</v>
      </c>
      <c r="D16" s="209"/>
      <c r="E16" s="209"/>
      <c r="F16" s="174"/>
      <c r="G16" s="173"/>
      <c r="H16" s="135"/>
      <c r="I16" s="134"/>
      <c r="J16" s="136"/>
      <c r="K16" s="136"/>
    </row>
    <row r="17" spans="1:11" ht="18" customHeight="1" x14ac:dyDescent="0.2">
      <c r="C17" s="150" t="s">
        <v>371</v>
      </c>
      <c r="D17" s="150"/>
      <c r="E17" s="150"/>
      <c r="F17" s="172">
        <f>SUM(F11:G15)-F16</f>
        <v>5762901.2999999998</v>
      </c>
      <c r="G17" s="171"/>
      <c r="H17" s="135"/>
      <c r="I17" s="134"/>
      <c r="J17" s="136"/>
      <c r="K17" s="136"/>
    </row>
    <row r="18" spans="1:11" ht="18" customHeight="1" x14ac:dyDescent="0.2">
      <c r="C18" s="151" t="s">
        <v>370</v>
      </c>
      <c r="D18" s="151"/>
      <c r="E18" s="151"/>
      <c r="F18" s="174">
        <v>658.37</v>
      </c>
      <c r="G18" s="173"/>
      <c r="H18" s="135"/>
      <c r="I18" s="134"/>
      <c r="J18" s="136"/>
      <c r="K18" s="136"/>
    </row>
    <row r="19" spans="1:11" ht="18" customHeight="1" x14ac:dyDescent="0.2">
      <c r="C19" s="145" t="s">
        <v>369</v>
      </c>
      <c r="D19" s="145"/>
      <c r="E19" s="145"/>
      <c r="F19" s="180"/>
      <c r="G19" s="179"/>
      <c r="H19" s="135"/>
      <c r="I19" s="134"/>
      <c r="J19" s="136"/>
      <c r="K19" s="136"/>
    </row>
    <row r="20" spans="1:11" ht="18" customHeight="1" x14ac:dyDescent="0.2">
      <c r="C20" s="151" t="s">
        <v>368</v>
      </c>
      <c r="D20" s="151"/>
      <c r="E20" s="151"/>
      <c r="F20" s="174"/>
      <c r="G20" s="173"/>
      <c r="H20" s="135"/>
      <c r="I20" s="134"/>
      <c r="J20" s="136"/>
      <c r="K20" s="136"/>
    </row>
    <row r="21" spans="1:11" ht="18" customHeight="1" x14ac:dyDescent="0.2">
      <c r="C21" s="151" t="s">
        <v>367</v>
      </c>
      <c r="D21" s="151"/>
      <c r="E21" s="151"/>
      <c r="F21" s="174"/>
      <c r="G21" s="173"/>
      <c r="H21" s="135"/>
      <c r="I21" s="134"/>
      <c r="J21" s="136"/>
      <c r="K21" s="136"/>
    </row>
    <row r="22" spans="1:11" ht="18" customHeight="1" x14ac:dyDescent="0.2">
      <c r="C22" s="151" t="s">
        <v>366</v>
      </c>
      <c r="D22" s="151"/>
      <c r="E22" s="151"/>
      <c r="F22" s="174"/>
      <c r="G22" s="173"/>
      <c r="H22" s="135"/>
      <c r="I22" s="134"/>
      <c r="J22" s="136"/>
      <c r="K22" s="136"/>
    </row>
    <row r="23" spans="1:11" ht="18" customHeight="1" x14ac:dyDescent="0.2">
      <c r="C23" s="151" t="s">
        <v>365</v>
      </c>
      <c r="D23" s="151"/>
      <c r="E23" s="151"/>
      <c r="F23" s="174"/>
      <c r="G23" s="173"/>
      <c r="H23" s="135"/>
      <c r="I23" s="134"/>
      <c r="J23" s="136"/>
      <c r="K23" s="136"/>
    </row>
    <row r="24" spans="1:11" ht="18" customHeight="1" x14ac:dyDescent="0.2">
      <c r="C24" s="208" t="s">
        <v>364</v>
      </c>
      <c r="D24" s="208"/>
      <c r="E24" s="208"/>
      <c r="F24" s="207">
        <f>SUM(F18:G23)</f>
        <v>658.37</v>
      </c>
      <c r="G24" s="206"/>
      <c r="H24" s="135"/>
      <c r="I24" s="134"/>
      <c r="J24" s="136"/>
      <c r="K24" s="136"/>
    </row>
    <row r="25" spans="1:11" ht="18" customHeight="1" x14ac:dyDescent="0.2">
      <c r="C25" s="150" t="s">
        <v>363</v>
      </c>
      <c r="D25" s="150"/>
      <c r="E25" s="150"/>
      <c r="F25" s="172">
        <f>F24+F17</f>
        <v>5763559.6699999999</v>
      </c>
      <c r="G25" s="171"/>
      <c r="H25" s="135"/>
      <c r="I25" s="134"/>
      <c r="J25" s="136"/>
      <c r="K25" s="136"/>
    </row>
    <row r="26" spans="1:11" ht="6" customHeight="1" x14ac:dyDescent="0.2">
      <c r="C26" s="205"/>
      <c r="D26" s="205"/>
      <c r="E26" s="205"/>
      <c r="F26" s="204"/>
      <c r="G26" s="203"/>
      <c r="H26" s="135"/>
      <c r="I26" s="134"/>
      <c r="J26" s="136"/>
      <c r="K26" s="136"/>
    </row>
    <row r="27" spans="1:11" ht="27" customHeight="1" x14ac:dyDescent="0.2">
      <c r="C27" s="150" t="s">
        <v>362</v>
      </c>
      <c r="D27" s="150"/>
      <c r="E27" s="150"/>
      <c r="F27" s="172" t="s">
        <v>10</v>
      </c>
      <c r="G27" s="171"/>
      <c r="H27" s="135"/>
      <c r="I27" s="134"/>
      <c r="J27" s="136"/>
      <c r="K27" s="136"/>
    </row>
    <row r="28" spans="1:11" ht="18" customHeight="1" x14ac:dyDescent="0.2">
      <c r="C28" s="202" t="s">
        <v>361</v>
      </c>
      <c r="D28" s="202"/>
      <c r="E28" s="202"/>
      <c r="F28" s="201">
        <f>F29+SUM(F35:F38)</f>
        <v>2841253.1528000012</v>
      </c>
      <c r="G28" s="200"/>
      <c r="H28" s="34"/>
      <c r="I28" s="189"/>
      <c r="J28" s="136"/>
      <c r="K28" s="136"/>
    </row>
    <row r="29" spans="1:11" ht="18" customHeight="1" x14ac:dyDescent="0.2">
      <c r="A29" s="193"/>
      <c r="C29" s="199" t="s">
        <v>360</v>
      </c>
      <c r="D29" s="199"/>
      <c r="E29" s="199"/>
      <c r="F29" s="198">
        <f>F30+F33+F34</f>
        <v>1859897.0900000012</v>
      </c>
      <c r="G29" s="197"/>
      <c r="H29" s="34"/>
      <c r="I29" s="189"/>
      <c r="J29" s="136"/>
      <c r="K29" s="136"/>
    </row>
    <row r="30" spans="1:11" ht="18" customHeight="1" x14ac:dyDescent="0.2">
      <c r="C30" s="196" t="s">
        <v>359</v>
      </c>
      <c r="D30" s="196"/>
      <c r="E30" s="196"/>
      <c r="F30" s="195">
        <f>F31+F32</f>
        <v>1660606.4700000011</v>
      </c>
      <c r="G30" s="194"/>
      <c r="H30" s="34"/>
      <c r="I30" s="189"/>
      <c r="J30" s="136"/>
      <c r="K30" s="136"/>
    </row>
    <row r="31" spans="1:11" ht="18" customHeight="1" x14ac:dyDescent="0.2">
      <c r="A31" s="193" t="s">
        <v>358</v>
      </c>
      <c r="B31" s="6" t="s">
        <v>351</v>
      </c>
      <c r="C31" s="151" t="s">
        <v>357</v>
      </c>
      <c r="D31" s="151"/>
      <c r="E31" s="151"/>
      <c r="F31" s="167">
        <f>'[1]TCE - ANEXO II - Preencher'!X1</f>
        <v>295211.10000000009</v>
      </c>
      <c r="G31" s="83"/>
      <c r="H31" s="34"/>
      <c r="I31" s="189"/>
      <c r="J31" s="136"/>
      <c r="K31" s="136"/>
    </row>
    <row r="32" spans="1:11" ht="18" customHeight="1" x14ac:dyDescent="0.2">
      <c r="A32" s="193" t="s">
        <v>356</v>
      </c>
      <c r="B32" s="6" t="s">
        <v>351</v>
      </c>
      <c r="C32" s="151" t="s">
        <v>355</v>
      </c>
      <c r="D32" s="151"/>
      <c r="E32" s="151"/>
      <c r="F32" s="167">
        <f>'[1]TCE - ANEXO II - Preencher'!X2</f>
        <v>1365395.370000001</v>
      </c>
      <c r="G32" s="83"/>
      <c r="H32" s="34"/>
      <c r="I32" s="189"/>
      <c r="J32" s="136"/>
      <c r="K32" s="136"/>
    </row>
    <row r="33" spans="1:14" ht="18" customHeight="1" x14ac:dyDescent="0.2">
      <c r="A33" s="193" t="s">
        <v>354</v>
      </c>
      <c r="B33" s="6" t="s">
        <v>351</v>
      </c>
      <c r="C33" s="151" t="s">
        <v>353</v>
      </c>
      <c r="D33" s="151"/>
      <c r="E33" s="151"/>
      <c r="F33" s="167">
        <v>0</v>
      </c>
      <c r="G33" s="83"/>
      <c r="H33" s="34"/>
      <c r="I33" s="189"/>
      <c r="J33" s="136"/>
      <c r="K33" s="136"/>
    </row>
    <row r="34" spans="1:14" ht="18" customHeight="1" x14ac:dyDescent="0.2">
      <c r="A34" s="193" t="s">
        <v>352</v>
      </c>
      <c r="B34" s="6" t="s">
        <v>351</v>
      </c>
      <c r="C34" s="151" t="s">
        <v>350</v>
      </c>
      <c r="D34" s="151"/>
      <c r="E34" s="151"/>
      <c r="F34" s="167">
        <f>'[1]TCE - ANEXO II - Preencher'!X3</f>
        <v>199290.62</v>
      </c>
      <c r="G34" s="83"/>
      <c r="H34" s="34"/>
      <c r="I34" s="189"/>
      <c r="J34" s="136"/>
      <c r="K34" s="136"/>
      <c r="M34" s="192"/>
    </row>
    <row r="35" spans="1:14" ht="18" customHeight="1" x14ac:dyDescent="0.2">
      <c r="A35" t="s">
        <v>330</v>
      </c>
      <c r="B35" s="6" t="s">
        <v>329</v>
      </c>
      <c r="C35" s="151" t="s">
        <v>349</v>
      </c>
      <c r="D35" s="151"/>
      <c r="E35" s="151"/>
      <c r="F35" s="167">
        <f>'[1]MEM.CÁLC.FP.'!D111</f>
        <v>147391.13519999999</v>
      </c>
      <c r="G35" s="83"/>
      <c r="H35" s="34"/>
      <c r="I35" s="189"/>
      <c r="J35" s="136"/>
      <c r="K35" s="136"/>
      <c r="L35" s="192"/>
      <c r="M35" s="47"/>
    </row>
    <row r="36" spans="1:14" ht="18" customHeight="1" x14ac:dyDescent="0.2">
      <c r="A36" t="s">
        <v>332</v>
      </c>
      <c r="B36" s="6" t="s">
        <v>329</v>
      </c>
      <c r="C36" s="151" t="s">
        <v>348</v>
      </c>
      <c r="D36" s="151"/>
      <c r="E36" s="151"/>
      <c r="F36" s="167">
        <f>'[1]MEM.CÁLC.FP.'!D112</f>
        <v>18513.567600000002</v>
      </c>
      <c r="G36" s="83"/>
      <c r="H36" s="34"/>
      <c r="I36" s="189"/>
      <c r="J36" s="136"/>
      <c r="K36" s="136"/>
      <c r="L36" s="192"/>
      <c r="M36" s="47"/>
      <c r="N36" s="7"/>
    </row>
    <row r="37" spans="1:14" ht="18" customHeight="1" x14ac:dyDescent="0.2">
      <c r="A37" s="4" t="s">
        <v>347</v>
      </c>
      <c r="B37" s="191" t="s">
        <v>346</v>
      </c>
      <c r="C37" s="151" t="s">
        <v>345</v>
      </c>
      <c r="D37" s="151"/>
      <c r="E37" s="151"/>
      <c r="F37" s="167">
        <f>'[1]MEM.CÁLC.FP.'!C115</f>
        <v>15512.470000000001</v>
      </c>
      <c r="G37" s="83"/>
      <c r="H37" s="34"/>
      <c r="I37" s="189"/>
      <c r="J37" s="136"/>
      <c r="K37" s="136"/>
      <c r="M37" s="47"/>
    </row>
    <row r="38" spans="1:14" ht="18" customHeight="1" x14ac:dyDescent="0.2">
      <c r="C38" s="190" t="s">
        <v>344</v>
      </c>
      <c r="D38" s="190"/>
      <c r="E38" s="190"/>
      <c r="F38" s="185">
        <f>F39+F43+F47</f>
        <v>799938.8899999999</v>
      </c>
      <c r="G38" s="184"/>
      <c r="H38" s="34"/>
      <c r="I38" s="189"/>
      <c r="J38" s="136"/>
      <c r="K38" s="136"/>
    </row>
    <row r="39" spans="1:14" ht="18" customHeight="1" x14ac:dyDescent="0.2">
      <c r="C39" s="188" t="s">
        <v>343</v>
      </c>
      <c r="D39" s="188"/>
      <c r="E39" s="188"/>
      <c r="F39" s="187">
        <f>SUM(F40:G42)</f>
        <v>0</v>
      </c>
      <c r="G39" s="186"/>
      <c r="H39" s="34"/>
      <c r="I39" s="181"/>
      <c r="J39" s="136"/>
      <c r="K39" s="136"/>
    </row>
    <row r="40" spans="1:14" ht="18" customHeight="1" x14ac:dyDescent="0.2">
      <c r="C40" s="145" t="s">
        <v>342</v>
      </c>
      <c r="D40" s="145"/>
      <c r="E40" s="145"/>
      <c r="F40" s="167">
        <f>SUM('[1]MEM.CÁLC.FP.'!D6:D7)</f>
        <v>0</v>
      </c>
      <c r="G40" s="83"/>
      <c r="H40" s="34"/>
      <c r="I40" s="181"/>
      <c r="J40" s="136"/>
      <c r="K40" s="136"/>
    </row>
    <row r="41" spans="1:14" ht="18" customHeight="1" x14ac:dyDescent="0.2">
      <c r="A41" t="s">
        <v>330</v>
      </c>
      <c r="B41" s="6" t="s">
        <v>329</v>
      </c>
      <c r="C41" s="145" t="s">
        <v>341</v>
      </c>
      <c r="D41" s="145"/>
      <c r="E41" s="145"/>
      <c r="F41" s="167">
        <f>SUM('[1]MEM.CÁLC.FP.'!F6:F7)</f>
        <v>0</v>
      </c>
      <c r="G41" s="83"/>
      <c r="H41" s="34"/>
      <c r="I41" s="181"/>
      <c r="J41" s="136"/>
      <c r="K41" s="136"/>
    </row>
    <row r="42" spans="1:14" ht="18" customHeight="1" x14ac:dyDescent="0.2">
      <c r="A42" t="s">
        <v>332</v>
      </c>
      <c r="B42" s="6" t="s">
        <v>329</v>
      </c>
      <c r="C42" s="145" t="s">
        <v>340</v>
      </c>
      <c r="D42" s="145"/>
      <c r="E42" s="145"/>
      <c r="F42" s="167">
        <f>IF(G6="SIM","",SUM('[1]MEM.CÁLC.FP.'!G6:G7))</f>
        <v>0</v>
      </c>
      <c r="G42" s="83"/>
      <c r="H42" s="34"/>
      <c r="I42" s="181"/>
      <c r="J42" s="136"/>
      <c r="K42" s="136"/>
    </row>
    <row r="43" spans="1:14" ht="18" customHeight="1" x14ac:dyDescent="0.2">
      <c r="C43" s="149" t="s">
        <v>339</v>
      </c>
      <c r="D43" s="149"/>
      <c r="E43" s="149"/>
      <c r="F43" s="185">
        <f>SUM(F44:G46)</f>
        <v>696418.71</v>
      </c>
      <c r="G43" s="184"/>
      <c r="H43" s="34"/>
      <c r="I43" s="134"/>
      <c r="J43" s="136"/>
      <c r="K43" s="136"/>
    </row>
    <row r="44" spans="1:14" ht="18" customHeight="1" x14ac:dyDescent="0.2">
      <c r="C44" s="145" t="s">
        <v>338</v>
      </c>
      <c r="D44" s="145"/>
      <c r="E44" s="145"/>
      <c r="F44" s="167">
        <f>SUM('[1]MEM.CÁLC.FP.'!D9:D10)</f>
        <v>636421.43999999994</v>
      </c>
      <c r="G44" s="83"/>
      <c r="H44" s="34"/>
      <c r="I44" s="134"/>
      <c r="J44" s="136"/>
      <c r="K44" s="136"/>
    </row>
    <row r="45" spans="1:14" ht="18" customHeight="1" x14ac:dyDescent="0.2">
      <c r="A45" t="s">
        <v>330</v>
      </c>
      <c r="B45" s="6" t="s">
        <v>329</v>
      </c>
      <c r="C45" s="145" t="s">
        <v>337</v>
      </c>
      <c r="D45" s="145"/>
      <c r="E45" s="145"/>
      <c r="F45" s="167">
        <f>SUM('[1]MEM.CÁLC.FP.'!F9:F10)</f>
        <v>49968.65</v>
      </c>
      <c r="G45" s="83"/>
      <c r="H45" s="34"/>
      <c r="I45" s="134"/>
      <c r="J45" s="136"/>
      <c r="K45" s="136"/>
    </row>
    <row r="46" spans="1:14" ht="18" customHeight="1" x14ac:dyDescent="0.2">
      <c r="A46" t="s">
        <v>332</v>
      </c>
      <c r="B46" s="6" t="s">
        <v>329</v>
      </c>
      <c r="C46" s="145" t="s">
        <v>336</v>
      </c>
      <c r="D46" s="145"/>
      <c r="E46" s="145"/>
      <c r="F46" s="167">
        <f>IF(G6="SIM","",SUM('[1]MEM.CÁLC.FP.'!G9:G10))</f>
        <v>10028.620000000001</v>
      </c>
      <c r="G46" s="83"/>
      <c r="H46" s="34"/>
      <c r="I46" s="134"/>
      <c r="J46" s="136"/>
      <c r="K46" s="136"/>
    </row>
    <row r="47" spans="1:14" ht="18" customHeight="1" x14ac:dyDescent="0.2">
      <c r="C47" s="149" t="s">
        <v>335</v>
      </c>
      <c r="D47" s="149"/>
      <c r="E47" s="149"/>
      <c r="F47" s="185">
        <f>SUM(F48:G51)</f>
        <v>103520.18</v>
      </c>
      <c r="G47" s="184"/>
      <c r="H47" s="34"/>
      <c r="I47" s="181"/>
      <c r="J47" s="136"/>
      <c r="K47" s="136"/>
    </row>
    <row r="48" spans="1:14" ht="18" customHeight="1" x14ac:dyDescent="0.2">
      <c r="C48" s="145" t="s">
        <v>334</v>
      </c>
      <c r="D48" s="145"/>
      <c r="E48" s="145"/>
      <c r="F48" s="183">
        <f>'[1]MEM.CÁLC.FP.'!D12+'[1]MEM.CÁLC.FP.'!D14-'[1]MEM.CÁLC.FP.'!D13-'[1]MEM.CÁLC.FP.'!D15</f>
        <v>95632.92</v>
      </c>
      <c r="G48" s="182"/>
      <c r="H48" s="34"/>
      <c r="I48" s="181"/>
      <c r="J48" s="136"/>
      <c r="K48" s="136"/>
    </row>
    <row r="49" spans="1:13" ht="18" customHeight="1" x14ac:dyDescent="0.2">
      <c r="A49" t="s">
        <v>330</v>
      </c>
      <c r="B49" s="6" t="s">
        <v>329</v>
      </c>
      <c r="C49" s="145" t="s">
        <v>333</v>
      </c>
      <c r="D49" s="145"/>
      <c r="E49" s="145"/>
      <c r="F49" s="183">
        <f>SUM('[1]MEM.CÁLC.FP.'!F12:F15)</f>
        <v>3018.3</v>
      </c>
      <c r="G49" s="182"/>
      <c r="H49" s="34"/>
      <c r="I49" s="181"/>
      <c r="J49" s="136"/>
      <c r="K49" s="136"/>
    </row>
    <row r="50" spans="1:13" ht="18" customHeight="1" x14ac:dyDescent="0.2">
      <c r="A50" t="s">
        <v>332</v>
      </c>
      <c r="B50" s="6" t="s">
        <v>329</v>
      </c>
      <c r="C50" s="145" t="s">
        <v>331</v>
      </c>
      <c r="D50" s="145"/>
      <c r="E50" s="145"/>
      <c r="F50" s="183">
        <f>IF(G6="SIM","",SUM('[1]MEM.CÁLC.FP.'!G12:G15))</f>
        <v>534.30999999999995</v>
      </c>
      <c r="G50" s="182"/>
      <c r="H50" s="34"/>
      <c r="I50" s="137"/>
      <c r="J50" s="136"/>
      <c r="K50" s="136"/>
    </row>
    <row r="51" spans="1:13" ht="18" customHeight="1" x14ac:dyDescent="0.2">
      <c r="A51" t="s">
        <v>330</v>
      </c>
      <c r="B51" s="6" t="s">
        <v>329</v>
      </c>
      <c r="C51" s="145" t="s">
        <v>328</v>
      </c>
      <c r="D51" s="145"/>
      <c r="E51" s="145"/>
      <c r="F51" s="183">
        <f>SUM('[1]MEM.CÁLC.FP.'!H12:H15)</f>
        <v>4334.6499999999996</v>
      </c>
      <c r="G51" s="182"/>
      <c r="H51" s="34"/>
      <c r="I51" s="181"/>
      <c r="J51" s="136"/>
      <c r="K51" s="136"/>
    </row>
    <row r="52" spans="1:13" ht="18" customHeight="1" x14ac:dyDescent="0.2">
      <c r="C52" s="150" t="s">
        <v>327</v>
      </c>
      <c r="D52" s="150"/>
      <c r="E52" s="150"/>
      <c r="F52" s="172">
        <f>SUM(F53:G60)</f>
        <v>1109515.9500000002</v>
      </c>
      <c r="G52" s="171"/>
      <c r="H52" s="135"/>
      <c r="I52" s="134"/>
      <c r="J52" s="136"/>
      <c r="K52" s="136"/>
    </row>
    <row r="53" spans="1:13" ht="18" customHeight="1" x14ac:dyDescent="0.2">
      <c r="A53" t="s">
        <v>326</v>
      </c>
      <c r="B53" s="6" t="s">
        <v>325</v>
      </c>
      <c r="C53" s="151" t="s">
        <v>324</v>
      </c>
      <c r="D53" s="151"/>
      <c r="E53" s="151"/>
      <c r="F53" s="174">
        <v>445.92</v>
      </c>
      <c r="G53" s="173"/>
      <c r="H53" s="34"/>
      <c r="I53" s="134"/>
      <c r="J53" s="136"/>
      <c r="K53" s="136"/>
    </row>
    <row r="54" spans="1:13" ht="18" customHeight="1" x14ac:dyDescent="0.2">
      <c r="A54" t="s">
        <v>323</v>
      </c>
      <c r="B54" s="6" t="s">
        <v>322</v>
      </c>
      <c r="C54" s="151" t="s">
        <v>321</v>
      </c>
      <c r="D54" s="151"/>
      <c r="E54" s="151"/>
      <c r="F54" s="174">
        <v>1101075.07</v>
      </c>
      <c r="G54" s="173"/>
      <c r="H54" s="34"/>
      <c r="I54" s="134"/>
      <c r="J54" s="136"/>
      <c r="K54" s="136"/>
      <c r="L54" s="47"/>
    </row>
    <row r="55" spans="1:13" ht="18" customHeight="1" x14ac:dyDescent="0.2">
      <c r="A55" t="s">
        <v>320</v>
      </c>
      <c r="B55" s="6" t="s">
        <v>300</v>
      </c>
      <c r="C55" s="151" t="s">
        <v>319</v>
      </c>
      <c r="D55" s="151"/>
      <c r="E55" s="151"/>
      <c r="F55" s="174">
        <f>232+8144.12</f>
        <v>8376.119999999999</v>
      </c>
      <c r="G55" s="173"/>
      <c r="H55" s="34"/>
      <c r="I55" s="134"/>
      <c r="J55" s="136"/>
      <c r="K55" s="136"/>
      <c r="L55" s="47"/>
    </row>
    <row r="56" spans="1:13" ht="18" customHeight="1" x14ac:dyDescent="0.2">
      <c r="A56" t="s">
        <v>318</v>
      </c>
      <c r="B56" s="6" t="s">
        <v>292</v>
      </c>
      <c r="C56" s="151" t="s">
        <v>317</v>
      </c>
      <c r="D56" s="151"/>
      <c r="E56" s="151"/>
      <c r="F56" s="174">
        <v>0</v>
      </c>
      <c r="G56" s="173"/>
      <c r="H56" s="34"/>
      <c r="I56" s="134"/>
      <c r="J56" s="136"/>
      <c r="K56" s="136"/>
      <c r="L56" s="7"/>
    </row>
    <row r="57" spans="1:13" ht="18" customHeight="1" x14ac:dyDescent="0.2">
      <c r="A57" t="s">
        <v>316</v>
      </c>
      <c r="B57" s="6" t="s">
        <v>315</v>
      </c>
      <c r="C57" s="151" t="s">
        <v>314</v>
      </c>
      <c r="D57" s="151"/>
      <c r="E57" s="151"/>
      <c r="F57" s="174">
        <v>0</v>
      </c>
      <c r="G57" s="173"/>
      <c r="H57" s="34"/>
      <c r="I57" s="134"/>
      <c r="J57" s="136"/>
      <c r="K57" s="136"/>
      <c r="L57" s="7"/>
      <c r="M57" s="7"/>
    </row>
    <row r="58" spans="1:13" ht="18" customHeight="1" x14ac:dyDescent="0.2">
      <c r="A58" t="s">
        <v>313</v>
      </c>
      <c r="B58" s="6" t="s">
        <v>312</v>
      </c>
      <c r="C58" s="151" t="s">
        <v>311</v>
      </c>
      <c r="D58" s="151"/>
      <c r="E58" s="151"/>
      <c r="F58" s="174">
        <v>0</v>
      </c>
      <c r="G58" s="173"/>
      <c r="H58" s="34"/>
      <c r="I58" s="134"/>
      <c r="J58" s="136"/>
      <c r="K58" s="136"/>
      <c r="L58" s="7"/>
      <c r="M58" s="7"/>
    </row>
    <row r="59" spans="1:13" ht="18" customHeight="1" x14ac:dyDescent="0.2">
      <c r="A59" t="s">
        <v>310</v>
      </c>
      <c r="B59" s="6" t="s">
        <v>309</v>
      </c>
      <c r="C59" s="145" t="s">
        <v>308</v>
      </c>
      <c r="D59" s="145"/>
      <c r="E59" s="145"/>
      <c r="F59" s="180">
        <v>0</v>
      </c>
      <c r="G59" s="179"/>
      <c r="H59" s="34"/>
      <c r="I59" s="134"/>
      <c r="J59" s="136"/>
      <c r="K59" s="136"/>
      <c r="L59" s="7"/>
      <c r="M59" s="7"/>
    </row>
    <row r="60" spans="1:13" ht="18" customHeight="1" x14ac:dyDescent="0.2">
      <c r="A60" t="s">
        <v>307</v>
      </c>
      <c r="B60" s="6" t="s">
        <v>268</v>
      </c>
      <c r="C60" s="151" t="s">
        <v>306</v>
      </c>
      <c r="D60" s="151"/>
      <c r="E60" s="151"/>
      <c r="F60" s="174">
        <v>-381.16</v>
      </c>
      <c r="G60" s="173"/>
      <c r="H60" s="34"/>
      <c r="I60" s="134"/>
      <c r="J60" s="136"/>
      <c r="K60" s="136"/>
    </row>
    <row r="61" spans="1:13" ht="18" customHeight="1" x14ac:dyDescent="0.2">
      <c r="C61" s="150" t="s">
        <v>305</v>
      </c>
      <c r="D61" s="150"/>
      <c r="E61" s="150"/>
      <c r="F61" s="172">
        <f>SUM(F62:G66)+F67+F76+F77</f>
        <v>50247.32</v>
      </c>
      <c r="G61" s="171"/>
      <c r="H61" s="135"/>
      <c r="I61" s="134"/>
      <c r="J61" s="136"/>
      <c r="K61" s="136"/>
    </row>
    <row r="62" spans="1:13" ht="18" customHeight="1" x14ac:dyDescent="0.2">
      <c r="A62" t="s">
        <v>304</v>
      </c>
      <c r="B62" s="6" t="s">
        <v>303</v>
      </c>
      <c r="C62" s="151" t="s">
        <v>302</v>
      </c>
      <c r="D62" s="151"/>
      <c r="E62" s="151"/>
      <c r="F62" s="174">
        <v>11978.84</v>
      </c>
      <c r="G62" s="173"/>
      <c r="H62" s="34"/>
      <c r="I62" s="134"/>
      <c r="J62" s="136"/>
      <c r="K62" s="136"/>
    </row>
    <row r="63" spans="1:13" ht="18" customHeight="1" x14ac:dyDescent="0.2">
      <c r="A63" t="s">
        <v>301</v>
      </c>
      <c r="B63" s="6" t="s">
        <v>300</v>
      </c>
      <c r="C63" s="151" t="s">
        <v>299</v>
      </c>
      <c r="D63" s="151"/>
      <c r="E63" s="151"/>
      <c r="F63" s="174">
        <v>17670.7</v>
      </c>
      <c r="G63" s="173"/>
      <c r="H63" s="34"/>
      <c r="I63" s="134"/>
      <c r="J63" s="136"/>
      <c r="K63" s="136"/>
    </row>
    <row r="64" spans="1:13" ht="18" customHeight="1" x14ac:dyDescent="0.2">
      <c r="A64" t="s">
        <v>298</v>
      </c>
      <c r="B64" s="6" t="s">
        <v>297</v>
      </c>
      <c r="C64" s="151" t="s">
        <v>296</v>
      </c>
      <c r="D64" s="151"/>
      <c r="E64" s="151"/>
      <c r="F64" s="174">
        <v>8524.25</v>
      </c>
      <c r="G64" s="173"/>
      <c r="H64" s="34"/>
      <c r="I64" s="134"/>
      <c r="J64" s="136"/>
      <c r="K64" s="136"/>
    </row>
    <row r="65" spans="1:11" ht="18" customHeight="1" x14ac:dyDescent="0.2">
      <c r="A65" t="s">
        <v>295</v>
      </c>
      <c r="B65" s="6" t="s">
        <v>281</v>
      </c>
      <c r="C65" s="151" t="s">
        <v>294</v>
      </c>
      <c r="D65" s="151"/>
      <c r="E65" s="151"/>
      <c r="F65" s="174">
        <v>3980.42</v>
      </c>
      <c r="G65" s="173"/>
      <c r="H65" s="34"/>
      <c r="I65" s="137"/>
      <c r="J65" s="136"/>
      <c r="K65" s="136"/>
    </row>
    <row r="66" spans="1:11" ht="18" customHeight="1" x14ac:dyDescent="0.2">
      <c r="A66" t="s">
        <v>293</v>
      </c>
      <c r="B66" s="6" t="s">
        <v>292</v>
      </c>
      <c r="C66" s="151" t="s">
        <v>291</v>
      </c>
      <c r="D66" s="151"/>
      <c r="E66" s="151"/>
      <c r="F66" s="174">
        <v>0</v>
      </c>
      <c r="G66" s="173"/>
      <c r="H66" s="34"/>
      <c r="I66" s="134"/>
      <c r="J66" s="136"/>
      <c r="K66" s="136"/>
    </row>
    <row r="67" spans="1:11" ht="18" customHeight="1" x14ac:dyDescent="0.2">
      <c r="C67" s="149" t="s">
        <v>290</v>
      </c>
      <c r="D67" s="149"/>
      <c r="E67" s="149"/>
      <c r="F67" s="170">
        <f>F68+F69</f>
        <v>5034.3500000000004</v>
      </c>
      <c r="G67" s="169"/>
      <c r="H67" s="135"/>
      <c r="I67" s="134"/>
      <c r="J67" s="136"/>
      <c r="K67" s="136"/>
    </row>
    <row r="68" spans="1:11" ht="18" customHeight="1" x14ac:dyDescent="0.2">
      <c r="A68" t="s">
        <v>289</v>
      </c>
      <c r="B68" s="6" t="s">
        <v>288</v>
      </c>
      <c r="C68" s="145" t="s">
        <v>287</v>
      </c>
      <c r="D68" s="145"/>
      <c r="E68" s="145"/>
      <c r="F68" s="174">
        <f>2792.85+40</f>
        <v>2832.85</v>
      </c>
      <c r="G68" s="173"/>
      <c r="H68" s="34"/>
      <c r="I68" s="134"/>
      <c r="J68" s="136"/>
      <c r="K68" s="136"/>
    </row>
    <row r="69" spans="1:11" ht="18" customHeight="1" x14ac:dyDescent="0.2">
      <c r="C69" s="149" t="s">
        <v>286</v>
      </c>
      <c r="D69" s="149"/>
      <c r="E69" s="149"/>
      <c r="F69" s="170">
        <f>F70+F71+F74+F75</f>
        <v>2201.5</v>
      </c>
      <c r="G69" s="169"/>
      <c r="H69" s="135"/>
      <c r="I69" s="134"/>
      <c r="J69" s="136"/>
      <c r="K69" s="136"/>
    </row>
    <row r="70" spans="1:11" ht="18" customHeight="1" x14ac:dyDescent="0.2">
      <c r="A70" t="s">
        <v>285</v>
      </c>
      <c r="B70" s="6" t="s">
        <v>276</v>
      </c>
      <c r="C70" s="145" t="s">
        <v>284</v>
      </c>
      <c r="D70" s="145"/>
      <c r="E70" s="145"/>
      <c r="F70" s="174">
        <v>0</v>
      </c>
      <c r="G70" s="173"/>
      <c r="H70" s="34"/>
      <c r="I70" s="134"/>
      <c r="J70" s="136"/>
      <c r="K70" s="136"/>
    </row>
    <row r="71" spans="1:11" ht="18" customHeight="1" x14ac:dyDescent="0.2">
      <c r="C71" s="149" t="s">
        <v>283</v>
      </c>
      <c r="D71" s="149"/>
      <c r="E71" s="149"/>
      <c r="F71" s="170">
        <f>SUM(F72:G73)</f>
        <v>0</v>
      </c>
      <c r="G71" s="169"/>
      <c r="H71" s="135"/>
      <c r="I71" s="134"/>
      <c r="J71" s="136"/>
      <c r="K71" s="136"/>
    </row>
    <row r="72" spans="1:11" ht="18" customHeight="1" x14ac:dyDescent="0.2">
      <c r="A72" t="s">
        <v>282</v>
      </c>
      <c r="B72" s="6" t="s">
        <v>281</v>
      </c>
      <c r="C72" s="145" t="s">
        <v>280</v>
      </c>
      <c r="D72" s="145"/>
      <c r="E72" s="145"/>
      <c r="F72" s="178">
        <v>0</v>
      </c>
      <c r="G72" s="177"/>
      <c r="H72" s="34"/>
      <c r="I72" s="134"/>
      <c r="J72" s="136"/>
      <c r="K72" s="136"/>
    </row>
    <row r="73" spans="1:11" ht="18" customHeight="1" x14ac:dyDescent="0.2">
      <c r="A73" t="s">
        <v>279</v>
      </c>
      <c r="B73" s="6" t="s">
        <v>276</v>
      </c>
      <c r="C73" s="145" t="s">
        <v>278</v>
      </c>
      <c r="D73" s="145"/>
      <c r="E73" s="145"/>
      <c r="F73" s="178">
        <v>0</v>
      </c>
      <c r="G73" s="177"/>
      <c r="H73" s="34"/>
      <c r="I73" s="134"/>
      <c r="J73" s="136"/>
      <c r="K73" s="136"/>
    </row>
    <row r="74" spans="1:11" ht="18" customHeight="1" x14ac:dyDescent="0.2">
      <c r="A74" t="s">
        <v>277</v>
      </c>
      <c r="B74" s="6" t="s">
        <v>276</v>
      </c>
      <c r="C74" s="145" t="s">
        <v>275</v>
      </c>
      <c r="D74" s="145"/>
      <c r="E74" s="145"/>
      <c r="F74" s="178">
        <v>2201.5</v>
      </c>
      <c r="G74" s="177"/>
      <c r="H74" s="34"/>
      <c r="I74" s="134"/>
      <c r="J74" s="136"/>
      <c r="K74" s="136"/>
    </row>
    <row r="75" spans="1:11" ht="18" customHeight="1" x14ac:dyDescent="0.2">
      <c r="A75" t="s">
        <v>274</v>
      </c>
      <c r="B75" s="6" t="s">
        <v>268</v>
      </c>
      <c r="C75" s="145" t="s">
        <v>273</v>
      </c>
      <c r="D75" s="145"/>
      <c r="E75" s="145"/>
      <c r="F75" s="178">
        <v>0</v>
      </c>
      <c r="G75" s="177"/>
      <c r="H75" s="34"/>
      <c r="I75" s="134"/>
      <c r="J75" s="136"/>
      <c r="K75" s="136"/>
    </row>
    <row r="76" spans="1:11" ht="18" customHeight="1" x14ac:dyDescent="0.2">
      <c r="A76" t="s">
        <v>272</v>
      </c>
      <c r="B76" s="6" t="s">
        <v>271</v>
      </c>
      <c r="C76" s="156" t="s">
        <v>270</v>
      </c>
      <c r="D76" s="156"/>
      <c r="E76" s="156"/>
      <c r="F76" s="174">
        <v>2386</v>
      </c>
      <c r="G76" s="173"/>
      <c r="H76" s="34"/>
      <c r="I76" s="176"/>
      <c r="J76" s="175"/>
      <c r="K76" s="175"/>
    </row>
    <row r="77" spans="1:11" ht="18" customHeight="1" x14ac:dyDescent="0.2">
      <c r="A77" t="s">
        <v>269</v>
      </c>
      <c r="B77" s="6" t="s">
        <v>268</v>
      </c>
      <c r="C77" s="151" t="s">
        <v>267</v>
      </c>
      <c r="D77" s="151"/>
      <c r="E77" s="151"/>
      <c r="F77" s="174">
        <v>672.76</v>
      </c>
      <c r="G77" s="173"/>
      <c r="H77" s="34"/>
      <c r="I77" s="134"/>
      <c r="J77" s="136"/>
      <c r="K77" s="136"/>
    </row>
    <row r="78" spans="1:11" ht="18" customHeight="1" x14ac:dyDescent="0.2">
      <c r="C78" s="150" t="s">
        <v>266</v>
      </c>
      <c r="D78" s="150"/>
      <c r="E78" s="150"/>
      <c r="F78" s="172">
        <f>F79+F80+F83</f>
        <v>10346.4</v>
      </c>
      <c r="G78" s="171"/>
      <c r="H78" s="143"/>
      <c r="I78" s="134"/>
      <c r="J78" s="136"/>
      <c r="K78" s="136"/>
    </row>
    <row r="79" spans="1:11" ht="18" customHeight="1" x14ac:dyDescent="0.25">
      <c r="A79" s="146" t="s">
        <v>265</v>
      </c>
      <c r="B79" s="6" t="s">
        <v>264</v>
      </c>
      <c r="C79" s="151" t="s">
        <v>263</v>
      </c>
      <c r="D79" s="151"/>
      <c r="E79" s="151"/>
      <c r="F79" s="167">
        <f>SUMIF('[1]TCE - ANEXO IV - Preencher'!$D:$D,'CONTÁBIL- FINANCEIRA '!A79,'[1]TCE - ANEXO IV - Preencher'!$N:$N)</f>
        <v>0</v>
      </c>
      <c r="G79" s="83"/>
      <c r="H79" s="34"/>
      <c r="I79" s="134"/>
      <c r="J79" s="136"/>
      <c r="K79" s="136"/>
    </row>
    <row r="80" spans="1:11" ht="18" customHeight="1" x14ac:dyDescent="0.2">
      <c r="C80" s="149" t="s">
        <v>262</v>
      </c>
      <c r="D80" s="149"/>
      <c r="E80" s="149"/>
      <c r="F80" s="170">
        <f>F81+F82</f>
        <v>0</v>
      </c>
      <c r="G80" s="169"/>
      <c r="H80" s="135"/>
      <c r="I80" s="134"/>
      <c r="J80" s="136"/>
      <c r="K80" s="136"/>
    </row>
    <row r="81" spans="1:11" ht="18.75" x14ac:dyDescent="0.25">
      <c r="A81" s="146" t="s">
        <v>261</v>
      </c>
      <c r="B81" s="6" t="s">
        <v>143</v>
      </c>
      <c r="C81" s="151" t="s">
        <v>260</v>
      </c>
      <c r="D81" s="151"/>
      <c r="E81" s="151"/>
      <c r="F81" s="167">
        <f>SUMIF('[1]TCE - ANEXO IV - Preencher'!$D:$D,'CONTÁBIL- FINANCEIRA '!A81,'[1]TCE - ANEXO IV - Preencher'!$N:$N)</f>
        <v>0</v>
      </c>
      <c r="G81" s="83"/>
      <c r="H81" s="34"/>
      <c r="I81" s="134"/>
      <c r="J81" s="136"/>
      <c r="K81" s="136"/>
    </row>
    <row r="82" spans="1:11" ht="18.75" x14ac:dyDescent="0.25">
      <c r="A82" s="146" t="s">
        <v>259</v>
      </c>
      <c r="B82" s="6" t="s">
        <v>143</v>
      </c>
      <c r="C82" s="151" t="s">
        <v>258</v>
      </c>
      <c r="D82" s="151"/>
      <c r="E82" s="151"/>
      <c r="F82" s="167">
        <f>SUMIF('[1]TCE - ANEXO IV - Preencher'!$D:$D,'CONTÁBIL- FINANCEIRA '!A82,'[1]TCE - ANEXO IV - Preencher'!$N:$N)</f>
        <v>0</v>
      </c>
      <c r="G82" s="83"/>
      <c r="H82" s="34"/>
      <c r="I82" s="134"/>
      <c r="J82" s="136"/>
      <c r="K82" s="136"/>
    </row>
    <row r="83" spans="1:11" ht="18" customHeight="1" x14ac:dyDescent="0.2">
      <c r="C83" s="149" t="s">
        <v>257</v>
      </c>
      <c r="D83" s="149"/>
      <c r="E83" s="149"/>
      <c r="F83" s="170">
        <f>F84+F85</f>
        <v>10346.4</v>
      </c>
      <c r="G83" s="169"/>
      <c r="H83" s="135"/>
      <c r="I83" s="134"/>
      <c r="J83" s="136"/>
      <c r="K83" s="136"/>
    </row>
    <row r="84" spans="1:11" ht="18.75" x14ac:dyDescent="0.25">
      <c r="A84" s="146" t="s">
        <v>256</v>
      </c>
      <c r="B84" s="6" t="s">
        <v>253</v>
      </c>
      <c r="C84" s="151" t="s">
        <v>255</v>
      </c>
      <c r="D84" s="151"/>
      <c r="E84" s="151"/>
      <c r="F84" s="167">
        <f>SUMIF('[1]TCE - ANEXO IV - Preencher'!$D:$D,'CONTÁBIL- FINANCEIRA '!A84,'[1]TCE - ANEXO IV - Preencher'!$N:$N)</f>
        <v>334</v>
      </c>
      <c r="G84" s="83"/>
      <c r="H84" s="34"/>
      <c r="I84" s="134"/>
      <c r="J84" s="136"/>
      <c r="K84" s="136"/>
    </row>
    <row r="85" spans="1:11" ht="18.75" x14ac:dyDescent="0.25">
      <c r="A85" s="146" t="s">
        <v>254</v>
      </c>
      <c r="B85" s="6" t="s">
        <v>253</v>
      </c>
      <c r="C85" s="168" t="s">
        <v>252</v>
      </c>
      <c r="D85" s="168"/>
      <c r="E85" s="168"/>
      <c r="F85" s="167">
        <f>SUMIF('[1]TCE - ANEXO IV - Preencher'!$D:$D,'CONTÁBIL- FINANCEIRA '!A85,'[1]TCE - ANEXO IV - Preencher'!$N:$N)</f>
        <v>10012.4</v>
      </c>
      <c r="G85" s="83"/>
      <c r="H85" s="34"/>
      <c r="I85" s="134"/>
      <c r="J85" s="136"/>
      <c r="K85" s="136"/>
    </row>
    <row r="86" spans="1:11" ht="15.75" customHeight="1" x14ac:dyDescent="0.2">
      <c r="C86" s="166"/>
      <c r="D86" s="165"/>
      <c r="E86" s="164"/>
      <c r="F86" s="163"/>
      <c r="G86" s="163"/>
      <c r="H86" s="138"/>
      <c r="I86" s="134"/>
      <c r="J86" s="136"/>
      <c r="K86" s="136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62"/>
      <c r="I87" s="134"/>
      <c r="J87" s="136"/>
      <c r="K87" s="136"/>
    </row>
    <row r="88" spans="1:11" ht="15.75" customHeight="1" x14ac:dyDescent="0.2">
      <c r="C88" s="161"/>
      <c r="D88" s="11" t="s">
        <v>75</v>
      </c>
      <c r="E88" s="10" t="s">
        <v>3</v>
      </c>
      <c r="F88" s="160" t="s">
        <v>2</v>
      </c>
      <c r="G88" s="160"/>
      <c r="H88" s="135"/>
      <c r="I88" s="134"/>
      <c r="J88" s="136"/>
      <c r="K88" s="136"/>
    </row>
    <row r="89" spans="1:11" ht="15.75" x14ac:dyDescent="0.2">
      <c r="C89" s="125" t="s">
        <v>74</v>
      </c>
      <c r="D89" s="124" t="str">
        <f>D1</f>
        <v xml:space="preserve"> DIRETORIA EXECUTIVA DE  REGULAÇÃO MÉDIA E ALTA COMPLEXIDADE </v>
      </c>
      <c r="E89" s="124"/>
      <c r="F89" s="123" t="str">
        <f>F1</f>
        <v>OUTUBRO/2020 - Versão 4.0</v>
      </c>
      <c r="G89" s="123"/>
      <c r="H89" s="135"/>
      <c r="I89" s="134"/>
      <c r="J89" s="136"/>
      <c r="K89" s="136"/>
    </row>
    <row r="90" spans="1:11" ht="15.75" x14ac:dyDescent="0.2">
      <c r="C90" s="122" t="s">
        <v>73</v>
      </c>
      <c r="D90" s="121" t="str">
        <f>D2</f>
        <v xml:space="preserve"> DIRETORIA EXECUTIVA DE PLANEJAMENTO ORÇAMENTO  E GESTÃO DA INFORMAÇÃO </v>
      </c>
      <c r="E90" s="121"/>
      <c r="F90" s="120" t="str">
        <f>F2</f>
        <v>MÊS/ANO COMPETÊNCIA</v>
      </c>
      <c r="G90" s="120" t="str">
        <f>G2</f>
        <v>ANO CONTRATO</v>
      </c>
      <c r="H90" s="135"/>
      <c r="I90" s="134"/>
      <c r="J90" s="136"/>
      <c r="K90" s="136"/>
    </row>
    <row r="91" spans="1:11" ht="15.75" x14ac:dyDescent="0.2">
      <c r="C91" s="119" t="s">
        <v>72</v>
      </c>
      <c r="D91" s="121" t="str">
        <f>D4</f>
        <v xml:space="preserve"> DIRETORIA  DE ADMINISTRAÇÃO E FINANÇAS </v>
      </c>
      <c r="E91" s="121"/>
      <c r="F91" s="120"/>
      <c r="G91" s="120"/>
      <c r="H91" s="135"/>
      <c r="I91" s="134"/>
      <c r="J91" s="136"/>
      <c r="K91" s="136"/>
    </row>
    <row r="92" spans="1:11" ht="18" x14ac:dyDescent="0.2">
      <c r="C92" s="119" t="s">
        <v>71</v>
      </c>
      <c r="D92" s="118" t="str">
        <f>D4</f>
        <v xml:space="preserve"> DIRETORIA  DE ADMINISTRAÇÃO E FINANÇAS </v>
      </c>
      <c r="E92" s="118"/>
      <c r="F92" s="117">
        <f>F5</f>
        <v>44166</v>
      </c>
      <c r="G92" s="116">
        <f>G5</f>
        <v>1</v>
      </c>
      <c r="H92" s="135"/>
      <c r="I92" s="134"/>
      <c r="J92" s="136"/>
      <c r="K92" s="136"/>
    </row>
    <row r="93" spans="1:11" ht="18.75" x14ac:dyDescent="0.2">
      <c r="C93" s="115" t="s">
        <v>70</v>
      </c>
      <c r="D93" s="159" t="str">
        <f>D5</f>
        <v>DEMONSTRATIVO DE CONTRATOS SERVIÇOS TERCEIRIZADOS</v>
      </c>
      <c r="E93" s="158"/>
      <c r="F93" s="113" t="s">
        <v>68</v>
      </c>
      <c r="G93" s="112" t="s">
        <v>0</v>
      </c>
      <c r="H93" s="135"/>
      <c r="I93" s="134"/>
      <c r="J93" s="136"/>
      <c r="K93" s="136"/>
    </row>
    <row r="94" spans="1:11" ht="18" customHeight="1" x14ac:dyDescent="0.2">
      <c r="C94" s="111" t="s">
        <v>67</v>
      </c>
      <c r="D94" s="111"/>
      <c r="E94" s="110" t="s">
        <v>66</v>
      </c>
      <c r="F94" s="110"/>
      <c r="G94" s="110"/>
      <c r="H94" s="135"/>
      <c r="I94" s="134"/>
      <c r="J94" s="136"/>
      <c r="K94" s="136"/>
    </row>
    <row r="95" spans="1:11" ht="18" customHeight="1" x14ac:dyDescent="0.2">
      <c r="C95" s="109" t="str">
        <f>IF(C7=0,"",C7)</f>
        <v>HOSPITAL PROVISÓRIO DO RECIFE-I/ UNIDADE-AURORA</v>
      </c>
      <c r="D95" s="109"/>
      <c r="E95" s="157" t="str">
        <f>IF(E7=0,"",E7)</f>
        <v>LUCIANA VENÂNCIO</v>
      </c>
      <c r="F95" s="157"/>
      <c r="G95" s="157"/>
      <c r="H95" s="135"/>
      <c r="I95" s="134"/>
      <c r="J95" s="136"/>
      <c r="K95" s="136"/>
    </row>
    <row r="96" spans="1:11" ht="18" customHeight="1" x14ac:dyDescent="0.2">
      <c r="C96" s="150" t="s">
        <v>251</v>
      </c>
      <c r="D96" s="150"/>
      <c r="E96" s="150"/>
      <c r="F96" s="26" t="s">
        <v>10</v>
      </c>
      <c r="G96" s="26"/>
      <c r="H96" s="135"/>
      <c r="I96" s="134"/>
      <c r="J96" s="136"/>
      <c r="K96" s="136"/>
    </row>
    <row r="97" spans="1:11" ht="18" customHeight="1" x14ac:dyDescent="0.2">
      <c r="C97" s="150" t="s">
        <v>250</v>
      </c>
      <c r="D97" s="150"/>
      <c r="E97" s="150"/>
      <c r="F97" s="22">
        <f>F98+F101+F102+F103+F111+F109+F110</f>
        <v>109583.91</v>
      </c>
      <c r="G97" s="22"/>
      <c r="H97" s="135"/>
      <c r="I97" s="134"/>
      <c r="J97" s="136"/>
      <c r="K97" s="136"/>
    </row>
    <row r="98" spans="1:11" ht="18" customHeight="1" x14ac:dyDescent="0.2">
      <c r="C98" s="149" t="s">
        <v>249</v>
      </c>
      <c r="D98" s="149"/>
      <c r="E98" s="149"/>
      <c r="F98" s="154">
        <f>SUM(F99:G100)</f>
        <v>900</v>
      </c>
      <c r="G98" s="154"/>
      <c r="H98" s="135"/>
      <c r="I98" s="134"/>
      <c r="J98" s="136"/>
      <c r="K98" s="136"/>
    </row>
    <row r="99" spans="1:11" ht="18" customHeight="1" x14ac:dyDescent="0.25">
      <c r="A99" s="146" t="s">
        <v>248</v>
      </c>
      <c r="B99" s="6" t="s">
        <v>247</v>
      </c>
      <c r="C99" s="145" t="s">
        <v>246</v>
      </c>
      <c r="D99" s="145"/>
      <c r="E99" s="145"/>
      <c r="F99" s="144">
        <f>SUMIF('[1]TCE - ANEXO IV - Preencher'!$D:$D,'CONTÁBIL- FINANCEIRA '!A99,'[1]TCE - ANEXO IV - Preencher'!$N:$N)</f>
        <v>0</v>
      </c>
      <c r="G99" s="144"/>
      <c r="H99" s="34"/>
      <c r="I99" s="134"/>
      <c r="J99" s="136"/>
      <c r="K99" s="136"/>
    </row>
    <row r="100" spans="1:11" ht="18" customHeight="1" x14ac:dyDescent="0.25">
      <c r="A100" s="146" t="s">
        <v>245</v>
      </c>
      <c r="B100" s="6" t="s">
        <v>244</v>
      </c>
      <c r="C100" s="145" t="s">
        <v>243</v>
      </c>
      <c r="D100" s="145"/>
      <c r="E100" s="145"/>
      <c r="F100" s="144">
        <f>SUMIF('[1]TCE - ANEXO IV - Preencher'!$D:$D,'CONTÁBIL- FINANCEIRA '!A100,'[1]TCE - ANEXO IV - Preencher'!$N:$N)</f>
        <v>900</v>
      </c>
      <c r="G100" s="144"/>
      <c r="H100" s="34"/>
      <c r="I100" s="134"/>
      <c r="J100" s="136"/>
      <c r="K100" s="136"/>
    </row>
    <row r="101" spans="1:11" ht="18" customHeight="1" x14ac:dyDescent="0.25">
      <c r="A101" s="146" t="s">
        <v>242</v>
      </c>
      <c r="B101" s="6" t="s">
        <v>241</v>
      </c>
      <c r="C101" s="151" t="s">
        <v>240</v>
      </c>
      <c r="D101" s="151"/>
      <c r="E101" s="151"/>
      <c r="F101" s="24">
        <f>SUMIF('[1]TCE - ANEXO IV - Preencher'!$D:$D,'CONTÁBIL- FINANCEIRA '!A101,'[1]TCE - ANEXO IV - Preencher'!$N:$N)</f>
        <v>17939.78</v>
      </c>
      <c r="G101" s="24"/>
      <c r="H101" s="34"/>
      <c r="I101" s="134"/>
      <c r="J101" s="136"/>
      <c r="K101" s="136"/>
    </row>
    <row r="102" spans="1:11" ht="18" customHeight="1" x14ac:dyDescent="0.25">
      <c r="A102" s="146" t="s">
        <v>239</v>
      </c>
      <c r="B102" s="6" t="s">
        <v>238</v>
      </c>
      <c r="C102" s="151" t="s">
        <v>237</v>
      </c>
      <c r="D102" s="151"/>
      <c r="E102" s="151"/>
      <c r="F102" s="24">
        <f>SUMIF('[1]TCE - ANEXO IV - Preencher'!$D:$D,'CONTÁBIL- FINANCEIRA '!A102,'[1]TCE - ANEXO IV - Preencher'!$N:$N)</f>
        <v>54046.03</v>
      </c>
      <c r="G102" s="24"/>
      <c r="H102" s="34"/>
      <c r="I102" s="134"/>
      <c r="J102" s="136"/>
      <c r="K102" s="136"/>
    </row>
    <row r="103" spans="1:11" ht="18" customHeight="1" x14ac:dyDescent="0.2">
      <c r="C103" s="150" t="s">
        <v>236</v>
      </c>
      <c r="D103" s="150"/>
      <c r="E103" s="150"/>
      <c r="F103" s="22">
        <f>F104+F106+F107+F108</f>
        <v>36689.85</v>
      </c>
      <c r="G103" s="22"/>
      <c r="H103" s="135"/>
      <c r="I103" s="134"/>
      <c r="J103" s="136"/>
      <c r="K103" s="136"/>
    </row>
    <row r="104" spans="1:11" ht="18" customHeight="1" x14ac:dyDescent="0.25">
      <c r="A104" s="146" t="s">
        <v>235</v>
      </c>
      <c r="B104" s="6" t="s">
        <v>234</v>
      </c>
      <c r="C104" s="145" t="s">
        <v>233</v>
      </c>
      <c r="D104" s="145"/>
      <c r="E104" s="145"/>
      <c r="F104" s="24">
        <f>SUMIF('[1]TCE - ANEXO IV - Preencher'!$D:$D,'CONTÁBIL- FINANCEIRA '!A104,'[1]TCE - ANEXO IV - Preencher'!$N:$N)</f>
        <v>0</v>
      </c>
      <c r="G104" s="24"/>
      <c r="H104" s="34"/>
      <c r="I104" s="134"/>
      <c r="J104" s="136"/>
      <c r="K104" s="136"/>
    </row>
    <row r="105" spans="1:11" ht="18" customHeight="1" x14ac:dyDescent="0.25">
      <c r="A105" s="146" t="s">
        <v>232</v>
      </c>
      <c r="C105" s="145" t="s">
        <v>231</v>
      </c>
      <c r="D105" s="145"/>
      <c r="E105" s="145"/>
      <c r="F105" s="24">
        <f>SUMIF('[1]TCE - ANEXO IV - Preencher'!$D:$D,'CONTÁBIL- FINANCEIRA '!A105,'[1]TCE - ANEXO IV - Preencher'!$N:$N)</f>
        <v>0</v>
      </c>
      <c r="G105" s="24"/>
      <c r="H105" s="34"/>
      <c r="I105" s="134"/>
      <c r="J105" s="136"/>
      <c r="K105" s="136"/>
    </row>
    <row r="106" spans="1:11" ht="18" customHeight="1" x14ac:dyDescent="0.25">
      <c r="A106" s="146" t="s">
        <v>230</v>
      </c>
      <c r="B106" s="6" t="s">
        <v>229</v>
      </c>
      <c r="C106" s="145" t="s">
        <v>228</v>
      </c>
      <c r="D106" s="145"/>
      <c r="E106" s="145"/>
      <c r="F106" s="24">
        <f>SUMIF('[1]TCE - ANEXO IV - Preencher'!$D:$D,'CONTÁBIL- FINANCEIRA '!A106,'[1]TCE - ANEXO IV - Preencher'!$N:$N)</f>
        <v>28689.85</v>
      </c>
      <c r="G106" s="24"/>
      <c r="H106" s="34"/>
      <c r="I106" s="134"/>
      <c r="J106" s="136"/>
      <c r="K106" s="136"/>
    </row>
    <row r="107" spans="1:11" ht="18" customHeight="1" x14ac:dyDescent="0.25">
      <c r="A107" s="146" t="s">
        <v>227</v>
      </c>
      <c r="B107" s="6" t="s">
        <v>226</v>
      </c>
      <c r="C107" s="145" t="s">
        <v>225</v>
      </c>
      <c r="D107" s="145"/>
      <c r="E107" s="145"/>
      <c r="F107" s="24">
        <f>SUMIF('[1]TCE - ANEXO IV - Preencher'!$D:$D,'CONTÁBIL- FINANCEIRA '!A107,'[1]TCE - ANEXO IV - Preencher'!$N:$N)</f>
        <v>0</v>
      </c>
      <c r="G107" s="24"/>
      <c r="H107" s="34"/>
      <c r="I107" s="134"/>
      <c r="J107" s="136"/>
      <c r="K107" s="136"/>
    </row>
    <row r="108" spans="1:11" ht="18" customHeight="1" x14ac:dyDescent="0.25">
      <c r="A108" s="146" t="s">
        <v>224</v>
      </c>
      <c r="B108" s="6" t="s">
        <v>198</v>
      </c>
      <c r="C108" s="145" t="s">
        <v>223</v>
      </c>
      <c r="D108" s="145"/>
      <c r="E108" s="145"/>
      <c r="F108" s="24">
        <f>SUMIF('[1]TCE - ANEXO IV - Preencher'!$D:$D,'CONTÁBIL- FINANCEIRA '!A108,'[1]TCE - ANEXO IV - Preencher'!$N:$N)</f>
        <v>8000</v>
      </c>
      <c r="G108" s="24"/>
      <c r="H108" s="34"/>
      <c r="I108" s="134"/>
      <c r="J108" s="136"/>
      <c r="K108" s="136"/>
    </row>
    <row r="109" spans="1:11" ht="18" customHeight="1" x14ac:dyDescent="0.25">
      <c r="A109" s="146" t="s">
        <v>222</v>
      </c>
      <c r="B109" s="6" t="s">
        <v>221</v>
      </c>
      <c r="C109" s="145" t="s">
        <v>220</v>
      </c>
      <c r="D109" s="145"/>
      <c r="E109" s="145"/>
      <c r="F109" s="24">
        <f>SUMIF('[1]TCE - ANEXO IV - Preencher'!$D:$D,'CONTÁBIL- FINANCEIRA '!A109,'[1]TCE - ANEXO IV - Preencher'!$N:$N)</f>
        <v>0</v>
      </c>
      <c r="G109" s="24"/>
      <c r="H109" s="34"/>
      <c r="I109" s="134"/>
      <c r="J109" s="136"/>
      <c r="K109" s="136"/>
    </row>
    <row r="110" spans="1:11" ht="18" customHeight="1" x14ac:dyDescent="0.25">
      <c r="A110" s="146" t="s">
        <v>219</v>
      </c>
      <c r="B110" s="6" t="s">
        <v>218</v>
      </c>
      <c r="C110" s="145" t="s">
        <v>217</v>
      </c>
      <c r="D110" s="145"/>
      <c r="E110" s="145"/>
      <c r="F110" s="24">
        <f>SUMIF('[1]TCE - ANEXO IV - Preencher'!$D:$D,'CONTÁBIL- FINANCEIRA '!A110,'[1]TCE - ANEXO IV - Preencher'!$N:$N)</f>
        <v>0</v>
      </c>
      <c r="G110" s="24"/>
      <c r="H110" s="34"/>
      <c r="I110" s="134"/>
      <c r="J110" s="136"/>
      <c r="K110" s="136"/>
    </row>
    <row r="111" spans="1:11" ht="18" customHeight="1" x14ac:dyDescent="0.2">
      <c r="C111" s="149" t="s">
        <v>216</v>
      </c>
      <c r="D111" s="149"/>
      <c r="E111" s="149"/>
      <c r="F111" s="154">
        <f>F112+F113</f>
        <v>8.25</v>
      </c>
      <c r="G111" s="154"/>
      <c r="H111" s="135"/>
      <c r="I111" s="134"/>
      <c r="J111" s="136"/>
      <c r="K111" s="136"/>
    </row>
    <row r="112" spans="1:11" ht="18" customHeight="1" x14ac:dyDescent="0.2">
      <c r="A112" t="s">
        <v>215</v>
      </c>
      <c r="B112" s="6" t="s">
        <v>133</v>
      </c>
      <c r="C112" s="145" t="s">
        <v>214</v>
      </c>
      <c r="D112" s="145"/>
      <c r="E112" s="145"/>
      <c r="F112" s="144">
        <f>SUMIF('[1]TCE - ANEXO IV - Preencher'!$D:$D,'CONTÁBIL- FINANCEIRA '!A112,'[1]TCE - ANEXO IV - Preencher'!$N:$N)</f>
        <v>0</v>
      </c>
      <c r="G112" s="144"/>
      <c r="H112" s="34"/>
      <c r="I112" s="134"/>
      <c r="J112" s="136"/>
      <c r="K112" s="136"/>
    </row>
    <row r="113" spans="1:11" ht="18" customHeight="1" x14ac:dyDescent="0.25">
      <c r="A113" s="146" t="s">
        <v>213</v>
      </c>
      <c r="B113" s="6" t="s">
        <v>143</v>
      </c>
      <c r="C113" s="145" t="s">
        <v>212</v>
      </c>
      <c r="D113" s="145"/>
      <c r="E113" s="145"/>
      <c r="F113" s="144">
        <f>SUMIF('[1]TCE - ANEXO IV - Preencher'!$D:$D,'CONTÁBIL- FINANCEIRA '!A113,'[1]TCE - ANEXO IV - Preencher'!$N:$N)</f>
        <v>8.25</v>
      </c>
      <c r="G113" s="144"/>
      <c r="H113" s="34"/>
      <c r="I113" s="134"/>
      <c r="J113" s="136"/>
      <c r="K113" s="136"/>
    </row>
    <row r="114" spans="1:11" ht="18" customHeight="1" x14ac:dyDescent="0.2">
      <c r="C114" s="150" t="s">
        <v>211</v>
      </c>
      <c r="D114" s="150"/>
      <c r="E114" s="150"/>
      <c r="F114" s="22">
        <f>F115+F130+F134</f>
        <v>2697263.6100000003</v>
      </c>
      <c r="G114" s="22"/>
      <c r="H114" s="143"/>
      <c r="I114" s="134"/>
      <c r="J114" s="136"/>
      <c r="K114" s="136"/>
    </row>
    <row r="115" spans="1:11" ht="18" customHeight="1" x14ac:dyDescent="0.2">
      <c r="C115" s="150" t="s">
        <v>210</v>
      </c>
      <c r="D115" s="150"/>
      <c r="E115" s="150"/>
      <c r="F115" s="22">
        <f>F116+F123+F127</f>
        <v>2177578.2600000002</v>
      </c>
      <c r="G115" s="22"/>
      <c r="H115" s="135"/>
      <c r="I115" s="134"/>
      <c r="J115" s="136"/>
      <c r="K115" s="136"/>
    </row>
    <row r="116" spans="1:11" ht="18" customHeight="1" x14ac:dyDescent="0.2">
      <c r="C116" s="149" t="s">
        <v>209</v>
      </c>
      <c r="D116" s="149"/>
      <c r="E116" s="149"/>
      <c r="F116" s="154">
        <f>SUM(F117:G122)</f>
        <v>2175229.9600000004</v>
      </c>
      <c r="G116" s="154"/>
      <c r="H116" s="135"/>
      <c r="I116" s="134"/>
      <c r="J116" s="136"/>
      <c r="K116" s="136"/>
    </row>
    <row r="117" spans="1:11" ht="18" customHeight="1" x14ac:dyDescent="0.25">
      <c r="A117" s="146" t="s">
        <v>208</v>
      </c>
      <c r="B117" s="6" t="s">
        <v>175</v>
      </c>
      <c r="C117" s="151" t="s">
        <v>207</v>
      </c>
      <c r="D117" s="151"/>
      <c r="E117" s="151"/>
      <c r="F117" s="24">
        <f>SUMIF('[1]TCE - ANEXO IV - Preencher'!$D:$D,'CONTÁBIL- FINANCEIRA '!A117,'[1]TCE - ANEXO IV - Preencher'!$N:$N)</f>
        <v>1776783.41</v>
      </c>
      <c r="G117" s="24"/>
      <c r="H117" s="34"/>
      <c r="I117" s="134"/>
      <c r="J117" s="136"/>
      <c r="K117" s="136"/>
    </row>
    <row r="118" spans="1:11" ht="18" customHeight="1" x14ac:dyDescent="0.25">
      <c r="A118" s="146" t="s">
        <v>206</v>
      </c>
      <c r="B118" s="6" t="s">
        <v>152</v>
      </c>
      <c r="C118" s="151" t="s">
        <v>205</v>
      </c>
      <c r="D118" s="151"/>
      <c r="E118" s="151"/>
      <c r="F118" s="24">
        <f>SUMIF('[1]TCE - ANEXO IV - Preencher'!$D:$D,'CONTÁBIL- FINANCEIRA '!A118,'[1]TCE - ANEXO IV - Preencher'!$N:$N)</f>
        <v>117344.36</v>
      </c>
      <c r="G118" s="24"/>
      <c r="H118" s="34"/>
      <c r="I118" s="134"/>
      <c r="J118" s="136"/>
      <c r="K118" s="136"/>
    </row>
    <row r="119" spans="1:11" ht="18" customHeight="1" x14ac:dyDescent="0.25">
      <c r="A119" s="146" t="s">
        <v>204</v>
      </c>
      <c r="B119" s="6" t="s">
        <v>175</v>
      </c>
      <c r="C119" s="151" t="s">
        <v>203</v>
      </c>
      <c r="D119" s="151"/>
      <c r="E119" s="151"/>
      <c r="F119" s="24">
        <f>SUMIF('[1]TCE - ANEXO IV - Preencher'!$D:$D,'CONTÁBIL- FINANCEIRA '!A119,'[1]TCE - ANEXO IV - Preencher'!$N:$N)</f>
        <v>231279.7</v>
      </c>
      <c r="G119" s="24"/>
      <c r="H119" s="34"/>
      <c r="I119" s="134"/>
      <c r="J119" s="136"/>
      <c r="K119" s="136"/>
    </row>
    <row r="120" spans="1:11" ht="18" customHeight="1" x14ac:dyDescent="0.25">
      <c r="A120" s="146" t="s">
        <v>202</v>
      </c>
      <c r="B120" s="6" t="s">
        <v>201</v>
      </c>
      <c r="C120" s="151" t="s">
        <v>200</v>
      </c>
      <c r="D120" s="151"/>
      <c r="E120" s="151"/>
      <c r="F120" s="24">
        <f>SUMIF('[1]TCE - ANEXO IV - Preencher'!$D:$D,'CONTÁBIL- FINANCEIRA '!A120,'[1]TCE - ANEXO IV - Preencher'!$N:$N)</f>
        <v>0</v>
      </c>
      <c r="G120" s="24"/>
      <c r="H120" s="34"/>
      <c r="I120" s="134"/>
      <c r="J120" s="136"/>
      <c r="K120" s="136"/>
    </row>
    <row r="121" spans="1:11" ht="18" customHeight="1" x14ac:dyDescent="0.25">
      <c r="A121" s="146" t="s">
        <v>199</v>
      </c>
      <c r="B121" s="6" t="s">
        <v>198</v>
      </c>
      <c r="C121" s="156" t="s">
        <v>197</v>
      </c>
      <c r="D121" s="156"/>
      <c r="E121" s="156"/>
      <c r="F121" s="24">
        <f>SUMIF('[1]TCE - ANEXO IV - Preencher'!$D:$D,'CONTÁBIL- FINANCEIRA '!A121,'[1]TCE - ANEXO IV - Preencher'!$N:$N)</f>
        <v>49822.49</v>
      </c>
      <c r="G121" s="24"/>
      <c r="H121" s="34"/>
      <c r="I121" s="134"/>
      <c r="J121" s="136"/>
      <c r="K121" s="136"/>
    </row>
    <row r="122" spans="1:11" ht="18" customHeight="1" x14ac:dyDescent="0.25">
      <c r="A122" s="146" t="s">
        <v>196</v>
      </c>
      <c r="B122" s="6" t="s">
        <v>143</v>
      </c>
      <c r="C122" s="151" t="s">
        <v>195</v>
      </c>
      <c r="D122" s="151"/>
      <c r="E122" s="151"/>
      <c r="F122" s="24">
        <f>SUMIF('[1]TCE - ANEXO IV - Preencher'!$D:$D,'CONTÁBIL- FINANCEIRA '!A122,'[1]TCE - ANEXO IV - Preencher'!$N:$N)</f>
        <v>0</v>
      </c>
      <c r="G122" s="24"/>
      <c r="H122" s="34"/>
      <c r="I122" s="134"/>
      <c r="J122" s="136"/>
      <c r="K122" s="136"/>
    </row>
    <row r="123" spans="1:11" ht="18" customHeight="1" x14ac:dyDescent="0.2">
      <c r="C123" s="149" t="s">
        <v>194</v>
      </c>
      <c r="D123" s="149"/>
      <c r="E123" s="149"/>
      <c r="F123" s="154">
        <f>SUM(F124:G126)</f>
        <v>2348.2999999999997</v>
      </c>
      <c r="G123" s="154"/>
      <c r="H123" s="135"/>
      <c r="I123" s="134"/>
      <c r="J123" s="136"/>
      <c r="K123" s="136"/>
    </row>
    <row r="124" spans="1:11" ht="18" customHeight="1" x14ac:dyDescent="0.25">
      <c r="A124" s="146" t="s">
        <v>193</v>
      </c>
      <c r="B124" s="6" t="s">
        <v>178</v>
      </c>
      <c r="C124" s="151" t="s">
        <v>192</v>
      </c>
      <c r="D124" s="151"/>
      <c r="E124" s="151"/>
      <c r="F124" s="24">
        <f>[1]RPA!K2</f>
        <v>0</v>
      </c>
      <c r="G124" s="24"/>
      <c r="H124" s="34"/>
      <c r="I124" s="134"/>
      <c r="J124" s="136"/>
      <c r="K124" s="136"/>
    </row>
    <row r="125" spans="1:11" ht="18" customHeight="1" x14ac:dyDescent="0.2">
      <c r="A125" t="s">
        <v>191</v>
      </c>
      <c r="B125" s="6" t="s">
        <v>139</v>
      </c>
      <c r="C125" s="151" t="s">
        <v>190</v>
      </c>
      <c r="D125" s="151"/>
      <c r="E125" s="151"/>
      <c r="F125" s="24">
        <f>[1]RPA!K3</f>
        <v>2348.2999999999997</v>
      </c>
      <c r="G125" s="24"/>
      <c r="H125" s="34"/>
      <c r="I125" s="134"/>
      <c r="J125" s="136"/>
      <c r="K125" s="136"/>
    </row>
    <row r="126" spans="1:11" ht="18" customHeight="1" x14ac:dyDescent="0.2">
      <c r="A126" t="s">
        <v>189</v>
      </c>
      <c r="B126" s="6" t="s">
        <v>178</v>
      </c>
      <c r="C126" s="145" t="s">
        <v>188</v>
      </c>
      <c r="D126" s="145"/>
      <c r="E126" s="145"/>
      <c r="F126" s="144">
        <f>[1]RPA!K4</f>
        <v>0</v>
      </c>
      <c r="G126" s="144"/>
      <c r="H126" s="34"/>
      <c r="I126" s="134"/>
      <c r="J126" s="136"/>
      <c r="K126" s="136"/>
    </row>
    <row r="127" spans="1:11" ht="18" customHeight="1" x14ac:dyDescent="0.2">
      <c r="C127" s="149" t="s">
        <v>187</v>
      </c>
      <c r="D127" s="149"/>
      <c r="E127" s="149"/>
      <c r="F127" s="154">
        <f>F128+F129</f>
        <v>0</v>
      </c>
      <c r="G127" s="154"/>
      <c r="H127" s="135"/>
      <c r="I127" s="134"/>
      <c r="J127" s="136"/>
      <c r="K127" s="136"/>
    </row>
    <row r="128" spans="1:11" ht="18" customHeight="1" x14ac:dyDescent="0.25">
      <c r="A128" s="146" t="s">
        <v>186</v>
      </c>
      <c r="B128" s="6" t="s">
        <v>175</v>
      </c>
      <c r="C128" s="151" t="s">
        <v>185</v>
      </c>
      <c r="D128" s="151"/>
      <c r="E128" s="151"/>
      <c r="F128" s="24">
        <f>SUMIF('[1]TCE - ANEXO IV - Preencher'!$D:$D,'CONTÁBIL- FINANCEIRA '!A128,'[1]TCE - ANEXO IV - Preencher'!$N:$N)</f>
        <v>0</v>
      </c>
      <c r="G128" s="24"/>
      <c r="H128" s="34"/>
      <c r="I128" s="134"/>
      <c r="J128" s="136"/>
      <c r="K128" s="136"/>
    </row>
    <row r="129" spans="1:11" ht="18" customHeight="1" x14ac:dyDescent="0.25">
      <c r="A129" s="146" t="s">
        <v>184</v>
      </c>
      <c r="B129" s="6" t="s">
        <v>175</v>
      </c>
      <c r="C129" s="151" t="s">
        <v>183</v>
      </c>
      <c r="D129" s="151"/>
      <c r="E129" s="151"/>
      <c r="F129" s="24">
        <f>SUMIF('[1]TCE - ANEXO IV - Preencher'!$D:$D,'CONTÁBIL- FINANCEIRA '!A129,'[1]TCE - ANEXO IV - Preencher'!$N:$N)</f>
        <v>0</v>
      </c>
      <c r="G129" s="24"/>
      <c r="H129" s="34"/>
      <c r="I129" s="134"/>
      <c r="J129" s="136"/>
      <c r="K129" s="136"/>
    </row>
    <row r="130" spans="1:11" ht="18" customHeight="1" x14ac:dyDescent="0.2">
      <c r="C130" s="150" t="s">
        <v>182</v>
      </c>
      <c r="D130" s="150"/>
      <c r="E130" s="150"/>
      <c r="F130" s="22">
        <f>SUM(F131:F133)</f>
        <v>0</v>
      </c>
      <c r="G130" s="22"/>
      <c r="H130" s="135"/>
      <c r="I130" s="134"/>
      <c r="J130" s="136"/>
      <c r="K130" s="136"/>
    </row>
    <row r="131" spans="1:11" ht="18" customHeight="1" x14ac:dyDescent="0.25">
      <c r="A131" s="146" t="s">
        <v>181</v>
      </c>
      <c r="B131" s="6" t="s">
        <v>175</v>
      </c>
      <c r="C131" s="151" t="s">
        <v>180</v>
      </c>
      <c r="D131" s="151"/>
      <c r="E131" s="151"/>
      <c r="F131" s="24">
        <f>SUMIF('[1]TCE - ANEXO IV - Preencher'!$D:$D,'CONTÁBIL- FINANCEIRA '!A131,'[1]TCE - ANEXO IV - Preencher'!$N:$N)</f>
        <v>0</v>
      </c>
      <c r="G131" s="24"/>
      <c r="H131" s="34"/>
      <c r="I131" s="134"/>
      <c r="J131" s="136"/>
      <c r="K131" s="136"/>
    </row>
    <row r="132" spans="1:11" ht="18" customHeight="1" x14ac:dyDescent="0.2">
      <c r="A132" t="s">
        <v>179</v>
      </c>
      <c r="B132" s="6" t="s">
        <v>178</v>
      </c>
      <c r="C132" s="151" t="s">
        <v>177</v>
      </c>
      <c r="D132" s="151"/>
      <c r="E132" s="151"/>
      <c r="F132" s="24">
        <f>[1]RPA!K5</f>
        <v>0</v>
      </c>
      <c r="G132" s="24"/>
      <c r="H132" s="34"/>
      <c r="I132" s="134"/>
      <c r="J132" s="136"/>
      <c r="K132" s="136"/>
    </row>
    <row r="133" spans="1:11" ht="18" customHeight="1" x14ac:dyDescent="0.25">
      <c r="A133" s="146" t="s">
        <v>176</v>
      </c>
      <c r="B133" s="6" t="s">
        <v>175</v>
      </c>
      <c r="C133" s="151" t="s">
        <v>174</v>
      </c>
      <c r="D133" s="151"/>
      <c r="E133" s="151"/>
      <c r="F133" s="24">
        <f>SUMIF('[1]TCE - ANEXO IV - Preencher'!$D:$D,'CONTÁBIL- FINANCEIRA '!A133,'[1]TCE - ANEXO IV - Preencher'!$N:$N)</f>
        <v>0</v>
      </c>
      <c r="G133" s="24"/>
      <c r="H133" s="34"/>
      <c r="I133" s="134"/>
      <c r="J133" s="136"/>
      <c r="K133" s="136"/>
    </row>
    <row r="134" spans="1:11" ht="18" customHeight="1" x14ac:dyDescent="0.2">
      <c r="C134" s="150" t="s">
        <v>173</v>
      </c>
      <c r="D134" s="150"/>
      <c r="E134" s="150"/>
      <c r="F134" s="22">
        <f>F135+F148</f>
        <v>519685.34999999992</v>
      </c>
      <c r="G134" s="22"/>
      <c r="H134" s="153"/>
      <c r="I134" s="134"/>
      <c r="J134" s="136"/>
      <c r="K134" s="136"/>
    </row>
    <row r="135" spans="1:11" ht="18" customHeight="1" x14ac:dyDescent="0.2">
      <c r="C135" s="149" t="s">
        <v>172</v>
      </c>
      <c r="D135" s="149"/>
      <c r="E135" s="149"/>
      <c r="F135" s="154">
        <f>F136+SUM(F140:F147)</f>
        <v>518146.16999999993</v>
      </c>
      <c r="G135" s="154"/>
      <c r="H135" s="155"/>
      <c r="I135" s="134"/>
      <c r="J135" s="136"/>
      <c r="K135" s="136"/>
    </row>
    <row r="136" spans="1:11" ht="18" customHeight="1" x14ac:dyDescent="0.2">
      <c r="C136" s="149" t="s">
        <v>171</v>
      </c>
      <c r="D136" s="149"/>
      <c r="E136" s="149"/>
      <c r="F136" s="154">
        <f>F137+F138+F139</f>
        <v>240413.22</v>
      </c>
      <c r="G136" s="154"/>
      <c r="H136" s="153"/>
      <c r="I136" s="134"/>
      <c r="J136" s="136"/>
      <c r="K136" s="136"/>
    </row>
    <row r="137" spans="1:11" ht="18" customHeight="1" x14ac:dyDescent="0.25">
      <c r="A137" s="146" t="s">
        <v>170</v>
      </c>
      <c r="B137" s="6" t="s">
        <v>165</v>
      </c>
      <c r="C137" s="151" t="s">
        <v>169</v>
      </c>
      <c r="D137" s="151"/>
      <c r="E137" s="151"/>
      <c r="F137" s="24">
        <f>SUMIF('[1]TCE - ANEXO IV - Preencher'!$D:$D,'CONTÁBIL- FINANCEIRA '!A137,'[1]TCE - ANEXO IV - Preencher'!$N:$N)</f>
        <v>41703.22</v>
      </c>
      <c r="G137" s="24"/>
      <c r="H137" s="34"/>
      <c r="I137" s="134"/>
      <c r="J137" s="136"/>
      <c r="K137" s="136"/>
    </row>
    <row r="138" spans="1:11" ht="18" customHeight="1" x14ac:dyDescent="0.25">
      <c r="A138" s="146" t="s">
        <v>168</v>
      </c>
      <c r="B138" s="6" t="s">
        <v>165</v>
      </c>
      <c r="C138" s="145" t="s">
        <v>167</v>
      </c>
      <c r="D138" s="145"/>
      <c r="E138" s="145"/>
      <c r="F138" s="144">
        <f>SUMIF('[1]TCE - ANEXO IV - Preencher'!$D:$D,'CONTÁBIL- FINANCEIRA '!A138,'[1]TCE - ANEXO IV - Preencher'!$N:$N)</f>
        <v>0</v>
      </c>
      <c r="G138" s="144"/>
      <c r="H138" s="34"/>
      <c r="I138" s="134"/>
      <c r="J138" s="136"/>
      <c r="K138" s="136"/>
    </row>
    <row r="139" spans="1:11" ht="18" customHeight="1" x14ac:dyDescent="0.25">
      <c r="A139" s="146" t="s">
        <v>166</v>
      </c>
      <c r="B139" s="6" t="s">
        <v>165</v>
      </c>
      <c r="C139" s="145" t="s">
        <v>164</v>
      </c>
      <c r="D139" s="145"/>
      <c r="E139" s="145"/>
      <c r="F139" s="144">
        <f>SUMIF('[1]TCE - ANEXO IV - Preencher'!$D:$D,'CONTÁBIL- FINANCEIRA '!A139,'[1]TCE - ANEXO IV - Preencher'!$N:$N)</f>
        <v>198710</v>
      </c>
      <c r="G139" s="144"/>
      <c r="H139" s="34"/>
      <c r="I139" s="134"/>
      <c r="J139" s="136"/>
      <c r="K139" s="136"/>
    </row>
    <row r="140" spans="1:11" ht="18" customHeight="1" x14ac:dyDescent="0.25">
      <c r="A140" s="146" t="s">
        <v>163</v>
      </c>
      <c r="B140" s="6" t="s">
        <v>149</v>
      </c>
      <c r="C140" s="151" t="s">
        <v>162</v>
      </c>
      <c r="D140" s="151"/>
      <c r="E140" s="151"/>
      <c r="F140" s="24">
        <f>SUMIF('[1]TCE - ANEXO IV - Preencher'!$D:$D,'CONTÁBIL- FINANCEIRA '!A140,'[1]TCE - ANEXO IV - Preencher'!$N:$N)</f>
        <v>53674.84</v>
      </c>
      <c r="G140" s="24"/>
      <c r="H140" s="34"/>
      <c r="I140" s="134"/>
      <c r="J140" s="136"/>
      <c r="K140" s="136"/>
    </row>
    <row r="141" spans="1:11" ht="18" customHeight="1" x14ac:dyDescent="0.25">
      <c r="A141" s="146" t="s">
        <v>161</v>
      </c>
      <c r="B141" s="6" t="s">
        <v>160</v>
      </c>
      <c r="C141" s="151" t="s">
        <v>159</v>
      </c>
      <c r="D141" s="151"/>
      <c r="E141" s="151"/>
      <c r="F141" s="24">
        <f>SUMIF('[1]TCE - ANEXO IV - Preencher'!$D:$D,'CONTÁBIL- FINANCEIRA '!A141,'[1]TCE - ANEXO IV - Preencher'!$N:$N)</f>
        <v>15000</v>
      </c>
      <c r="G141" s="24"/>
      <c r="H141" s="34"/>
      <c r="I141" s="134"/>
      <c r="J141" s="136"/>
      <c r="K141" s="136"/>
    </row>
    <row r="142" spans="1:11" ht="18" customHeight="1" x14ac:dyDescent="0.25">
      <c r="A142" s="146" t="s">
        <v>158</v>
      </c>
      <c r="B142" s="6" t="s">
        <v>157</v>
      </c>
      <c r="C142" s="152" t="s">
        <v>156</v>
      </c>
      <c r="D142" s="152"/>
      <c r="E142" s="152"/>
      <c r="F142" s="24">
        <f>SUMIF('[1]TCE - ANEXO IV - Preencher'!$D:$D,'CONTÁBIL- FINANCEIRA '!A142,'[1]TCE - ANEXO IV - Preencher'!$N:$N)</f>
        <v>0</v>
      </c>
      <c r="G142" s="24"/>
      <c r="H142" s="34"/>
      <c r="I142" s="134"/>
      <c r="J142" s="136"/>
      <c r="K142" s="136"/>
    </row>
    <row r="143" spans="1:11" ht="18" customHeight="1" x14ac:dyDescent="0.25">
      <c r="A143" s="146" t="s">
        <v>155</v>
      </c>
      <c r="B143" s="6" t="s">
        <v>143</v>
      </c>
      <c r="C143" s="151" t="s">
        <v>154</v>
      </c>
      <c r="D143" s="151"/>
      <c r="E143" s="151"/>
      <c r="F143" s="24">
        <f>SUMIF('[1]TCE - ANEXO IV - Preencher'!$D:$D,'CONTÁBIL- FINANCEIRA '!A143,'[1]TCE - ANEXO IV - Preencher'!$N:$N)</f>
        <v>6200</v>
      </c>
      <c r="G143" s="24"/>
      <c r="H143" s="34"/>
      <c r="I143" s="134"/>
      <c r="J143" s="136"/>
      <c r="K143" s="136"/>
    </row>
    <row r="144" spans="1:11" ht="18" customHeight="1" x14ac:dyDescent="0.25">
      <c r="A144" s="146" t="s">
        <v>153</v>
      </c>
      <c r="B144" s="6" t="s">
        <v>152</v>
      </c>
      <c r="C144" s="145" t="s">
        <v>151</v>
      </c>
      <c r="D144" s="145"/>
      <c r="E144" s="145"/>
      <c r="F144" s="144">
        <f>SUMIF('[1]TCE - ANEXO IV - Preencher'!$D:$D,'CONTÁBIL- FINANCEIRA '!A144,'[1]TCE - ANEXO IV - Preencher'!$N:$N)</f>
        <v>9837.5</v>
      </c>
      <c r="G144" s="144"/>
      <c r="H144" s="34"/>
      <c r="I144" s="134"/>
      <c r="J144" s="136"/>
      <c r="K144" s="136"/>
    </row>
    <row r="145" spans="1:11" ht="18" customHeight="1" x14ac:dyDescent="0.25">
      <c r="A145" s="146" t="s">
        <v>150</v>
      </c>
      <c r="B145" s="6" t="s">
        <v>149</v>
      </c>
      <c r="C145" s="145" t="s">
        <v>148</v>
      </c>
      <c r="D145" s="145"/>
      <c r="E145" s="145"/>
      <c r="F145" s="144">
        <f>SUMIF('[1]TCE - ANEXO IV - Preencher'!$D:$D,'CONTÁBIL- FINANCEIRA '!A145,'[1]TCE - ANEXO IV - Preencher'!$N:$N)</f>
        <v>1350</v>
      </c>
      <c r="G145" s="144"/>
      <c r="H145" s="34"/>
      <c r="I145" s="134"/>
      <c r="J145" s="136"/>
      <c r="K145" s="136"/>
    </row>
    <row r="146" spans="1:11" ht="18" customHeight="1" x14ac:dyDescent="0.25">
      <c r="A146" s="146" t="s">
        <v>147</v>
      </c>
      <c r="B146" s="6" t="s">
        <v>146</v>
      </c>
      <c r="C146" s="151" t="s">
        <v>145</v>
      </c>
      <c r="D146" s="151"/>
      <c r="E146" s="151"/>
      <c r="F146" s="24">
        <f>SUMIF('[1]TCE - ANEXO IV - Preencher'!$D:$D,'CONTÁBIL- FINANCEIRA '!A146,'[1]TCE - ANEXO IV - Preencher'!$N:$N)</f>
        <v>190770.61</v>
      </c>
      <c r="G146" s="24"/>
      <c r="H146" s="34"/>
      <c r="I146" s="134"/>
      <c r="J146" s="136"/>
      <c r="K146" s="136"/>
    </row>
    <row r="147" spans="1:11" ht="18" customHeight="1" x14ac:dyDescent="0.25">
      <c r="A147" s="146" t="s">
        <v>144</v>
      </c>
      <c r="B147" s="6" t="s">
        <v>143</v>
      </c>
      <c r="C147" s="151" t="s">
        <v>142</v>
      </c>
      <c r="D147" s="151"/>
      <c r="E147" s="151"/>
      <c r="F147" s="24">
        <f>SUMIF('[1]TCE - ANEXO IV - Preencher'!$D:$D,'CONTÁBIL- FINANCEIRA '!A147,'[1]TCE - ANEXO IV - Preencher'!$N:$N)</f>
        <v>900</v>
      </c>
      <c r="G147" s="24"/>
      <c r="H147" s="34"/>
      <c r="I147" s="134"/>
      <c r="J147" s="136"/>
      <c r="K147" s="136"/>
    </row>
    <row r="148" spans="1:11" ht="18" customHeight="1" x14ac:dyDescent="0.2">
      <c r="C148" s="150" t="s">
        <v>141</v>
      </c>
      <c r="D148" s="150"/>
      <c r="E148" s="150"/>
      <c r="F148" s="22">
        <f>SUM(F149:G151)</f>
        <v>1539.1799999999998</v>
      </c>
      <c r="G148" s="22"/>
      <c r="H148" s="34"/>
      <c r="I148" s="134"/>
      <c r="J148" s="136"/>
      <c r="K148" s="136"/>
    </row>
    <row r="149" spans="1:11" ht="18" customHeight="1" x14ac:dyDescent="0.2">
      <c r="A149" t="s">
        <v>140</v>
      </c>
      <c r="B149" s="6" t="s">
        <v>139</v>
      </c>
      <c r="C149" s="145" t="s">
        <v>138</v>
      </c>
      <c r="D149" s="145"/>
      <c r="E149" s="145"/>
      <c r="F149" s="144">
        <f>[1]RPA!K6</f>
        <v>0</v>
      </c>
      <c r="G149" s="144"/>
      <c r="H149" s="34"/>
      <c r="I149" s="134"/>
      <c r="J149" s="136"/>
      <c r="K149" s="136"/>
    </row>
    <row r="150" spans="1:11" ht="18" customHeight="1" x14ac:dyDescent="0.2">
      <c r="A150" t="s">
        <v>137</v>
      </c>
      <c r="B150" s="6" t="s">
        <v>136</v>
      </c>
      <c r="C150" s="145" t="s">
        <v>135</v>
      </c>
      <c r="D150" s="145"/>
      <c r="E150" s="145"/>
      <c r="F150" s="144">
        <f>[1]RPA!K7</f>
        <v>1539.1799999999998</v>
      </c>
      <c r="G150" s="144"/>
      <c r="H150" s="34"/>
      <c r="I150" s="134"/>
      <c r="J150" s="136"/>
      <c r="K150" s="136"/>
    </row>
    <row r="151" spans="1:11" ht="18" customHeight="1" x14ac:dyDescent="0.2">
      <c r="A151" t="s">
        <v>134</v>
      </c>
      <c r="B151" s="6" t="s">
        <v>133</v>
      </c>
      <c r="C151" s="145" t="s">
        <v>132</v>
      </c>
      <c r="D151" s="145"/>
      <c r="E151" s="145"/>
      <c r="F151" s="144">
        <f>[1]RPA!K8</f>
        <v>0</v>
      </c>
      <c r="G151" s="144"/>
      <c r="H151" s="34"/>
      <c r="I151" s="134"/>
      <c r="J151" s="136"/>
      <c r="K151" s="136"/>
    </row>
    <row r="152" spans="1:11" ht="18" customHeight="1" x14ac:dyDescent="0.2">
      <c r="C152" s="150" t="s">
        <v>131</v>
      </c>
      <c r="D152" s="150"/>
      <c r="E152" s="150"/>
      <c r="F152" s="22">
        <f>F153+F160</f>
        <v>4598.84</v>
      </c>
      <c r="G152" s="22"/>
      <c r="H152" s="135"/>
      <c r="I152" s="134"/>
      <c r="J152" s="136"/>
      <c r="K152" s="136"/>
    </row>
    <row r="153" spans="1:11" ht="18" customHeight="1" x14ac:dyDescent="0.2">
      <c r="C153" s="150" t="s">
        <v>130</v>
      </c>
      <c r="D153" s="150"/>
      <c r="E153" s="150"/>
      <c r="F153" s="132">
        <f>F154+F158+F159</f>
        <v>0</v>
      </c>
      <c r="G153" s="132"/>
      <c r="H153" s="135"/>
      <c r="I153" s="134"/>
      <c r="J153" s="136"/>
      <c r="K153" s="136"/>
    </row>
    <row r="154" spans="1:11" ht="18" customHeight="1" x14ac:dyDescent="0.2">
      <c r="C154" s="149" t="s">
        <v>129</v>
      </c>
      <c r="D154" s="149"/>
      <c r="E154" s="149"/>
      <c r="F154" s="147">
        <f>SUM(F155:G157)</f>
        <v>0</v>
      </c>
      <c r="G154" s="147"/>
      <c r="H154" s="135"/>
      <c r="I154" s="134"/>
      <c r="J154" s="136"/>
      <c r="K154" s="136"/>
    </row>
    <row r="155" spans="1:11" ht="18" customHeight="1" x14ac:dyDescent="0.2">
      <c r="A155" t="s">
        <v>128</v>
      </c>
      <c r="B155" s="6" t="s">
        <v>123</v>
      </c>
      <c r="C155" s="145" t="s">
        <v>127</v>
      </c>
      <c r="D155" s="145"/>
      <c r="E155" s="145"/>
      <c r="F155" s="144">
        <f>SUMIF('[1]TCE - ANEXO IV - Preencher'!$D:$D,'CONTÁBIL- FINANCEIRA '!A155,'[1]TCE - ANEXO IV - Preencher'!$N:$N)</f>
        <v>0</v>
      </c>
      <c r="G155" s="144"/>
      <c r="H155" s="34"/>
      <c r="I155" s="134"/>
      <c r="J155" s="136"/>
      <c r="K155" s="136"/>
    </row>
    <row r="156" spans="1:11" ht="18" customHeight="1" x14ac:dyDescent="0.2">
      <c r="A156" t="s">
        <v>126</v>
      </c>
      <c r="B156" s="6" t="s">
        <v>123</v>
      </c>
      <c r="C156" s="145" t="s">
        <v>125</v>
      </c>
      <c r="D156" s="145"/>
      <c r="E156" s="145"/>
      <c r="F156" s="144">
        <f>SUMIF('[1]TCE - ANEXO IV - Preencher'!$D:$D,'CONTÁBIL- FINANCEIRA '!A156,'[1]TCE - ANEXO IV - Preencher'!$N:$N)</f>
        <v>0</v>
      </c>
      <c r="G156" s="144"/>
      <c r="H156" s="34"/>
      <c r="I156" s="134"/>
      <c r="J156" s="136"/>
      <c r="K156" s="136"/>
    </row>
    <row r="157" spans="1:11" ht="18" customHeight="1" x14ac:dyDescent="0.2">
      <c r="A157" t="s">
        <v>124</v>
      </c>
      <c r="B157" s="6" t="s">
        <v>123</v>
      </c>
      <c r="C157" s="145" t="s">
        <v>122</v>
      </c>
      <c r="D157" s="145"/>
      <c r="E157" s="145"/>
      <c r="F157" s="144">
        <f>SUMIF('[1]TCE - ANEXO IV - Preencher'!$D:$D,'CONTÁBIL- FINANCEIRA '!A157,'[1]TCE - ANEXO IV - Preencher'!$N:$N)</f>
        <v>0</v>
      </c>
      <c r="G157" s="144"/>
      <c r="H157" s="34"/>
      <c r="I157" s="134"/>
      <c r="J157" s="136"/>
      <c r="K157" s="136"/>
    </row>
    <row r="158" spans="1:11" ht="18" customHeight="1" x14ac:dyDescent="0.2">
      <c r="A158" t="s">
        <v>121</v>
      </c>
      <c r="B158" s="6" t="s">
        <v>120</v>
      </c>
      <c r="C158" s="145" t="s">
        <v>119</v>
      </c>
      <c r="D158" s="145"/>
      <c r="E158" s="145"/>
      <c r="F158" s="144">
        <f>SUMIF('[1]TCE - ANEXO IV - Preencher'!$D:$D,'CONTÁBIL- FINANCEIRA '!A158,'[1]TCE - ANEXO IV - Preencher'!$N:$N)</f>
        <v>0</v>
      </c>
      <c r="G158" s="144"/>
      <c r="H158" s="34"/>
      <c r="I158" s="134"/>
      <c r="J158" s="136"/>
      <c r="K158" s="136"/>
    </row>
    <row r="159" spans="1:11" ht="18" customHeight="1" x14ac:dyDescent="0.2">
      <c r="A159" t="s">
        <v>118</v>
      </c>
      <c r="B159" s="6" t="s">
        <v>117</v>
      </c>
      <c r="C159" s="145" t="s">
        <v>116</v>
      </c>
      <c r="D159" s="145"/>
      <c r="E159" s="145"/>
      <c r="F159" s="144">
        <f>SUMIF('[1]TCE - ANEXO IV - Preencher'!$D:$D,'CONTÁBIL- FINANCEIRA '!A159,'[1]TCE - ANEXO IV - Preencher'!$N:$N)</f>
        <v>0</v>
      </c>
      <c r="G159" s="144"/>
      <c r="H159" s="34"/>
      <c r="I159" s="134"/>
      <c r="J159" s="136"/>
      <c r="K159" s="136"/>
    </row>
    <row r="160" spans="1:11" ht="18" customHeight="1" x14ac:dyDescent="0.2">
      <c r="C160" s="131" t="s">
        <v>115</v>
      </c>
      <c r="D160" s="131"/>
      <c r="E160" s="131"/>
      <c r="F160" s="132">
        <f>F161+F166+F167+F168</f>
        <v>4598.84</v>
      </c>
      <c r="G160" s="132"/>
      <c r="H160" s="135"/>
      <c r="I160" s="134"/>
      <c r="J160" s="136"/>
      <c r="K160" s="136"/>
    </row>
    <row r="161" spans="1:11" ht="18" customHeight="1" x14ac:dyDescent="0.2">
      <c r="C161" s="148" t="s">
        <v>114</v>
      </c>
      <c r="D161" s="148"/>
      <c r="E161" s="148"/>
      <c r="F161" s="147">
        <f>SUM(F162:G165)</f>
        <v>4598.84</v>
      </c>
      <c r="G161" s="147"/>
      <c r="H161" s="135"/>
      <c r="I161" s="134"/>
      <c r="J161" s="136"/>
      <c r="K161" s="136"/>
    </row>
    <row r="162" spans="1:11" ht="18" customHeight="1" x14ac:dyDescent="0.25">
      <c r="A162" s="146" t="s">
        <v>113</v>
      </c>
      <c r="B162" s="6" t="s">
        <v>106</v>
      </c>
      <c r="C162" s="145" t="s">
        <v>112</v>
      </c>
      <c r="D162" s="145"/>
      <c r="E162" s="145"/>
      <c r="F162" s="144">
        <f>SUMIF('[1]TCE - ANEXO IV - Preencher'!$D:$D,'CONTÁBIL- FINANCEIRA '!A162,'[1]TCE - ANEXO IV - Preencher'!$N:$N)</f>
        <v>1983.5</v>
      </c>
      <c r="G162" s="144"/>
      <c r="H162" s="34"/>
      <c r="I162" s="134"/>
      <c r="J162" s="136"/>
      <c r="K162" s="136"/>
    </row>
    <row r="163" spans="1:11" ht="18" customHeight="1" x14ac:dyDescent="0.25">
      <c r="A163" s="146" t="s">
        <v>111</v>
      </c>
      <c r="B163" s="6" t="s">
        <v>106</v>
      </c>
      <c r="C163" s="145" t="s">
        <v>110</v>
      </c>
      <c r="D163" s="145"/>
      <c r="E163" s="145"/>
      <c r="F163" s="144">
        <f>SUMIF('[1]TCE - ANEXO IV - Preencher'!$D:$D,'CONTÁBIL- FINANCEIRA '!A163,'[1]TCE - ANEXO IV - Preencher'!$N:$N)</f>
        <v>0</v>
      </c>
      <c r="G163" s="144"/>
      <c r="H163" s="34"/>
      <c r="I163" s="134"/>
      <c r="J163" s="136"/>
      <c r="K163" s="136"/>
    </row>
    <row r="164" spans="1:11" ht="18" customHeight="1" x14ac:dyDescent="0.25">
      <c r="A164" s="146" t="s">
        <v>109</v>
      </c>
      <c r="B164" s="6" t="s">
        <v>106</v>
      </c>
      <c r="C164" s="145" t="s">
        <v>108</v>
      </c>
      <c r="D164" s="145"/>
      <c r="E164" s="145"/>
      <c r="F164" s="144">
        <f>SUMIF('[1]TCE - ANEXO IV - Preencher'!$D:$D,'CONTÁBIL- FINANCEIRA '!A164,'[1]TCE - ANEXO IV - Preencher'!$N:$N)</f>
        <v>0</v>
      </c>
      <c r="G164" s="144"/>
      <c r="H164" s="34"/>
      <c r="I164" s="134"/>
      <c r="J164" s="136"/>
      <c r="K164" s="136"/>
    </row>
    <row r="165" spans="1:11" ht="18" customHeight="1" x14ac:dyDescent="0.25">
      <c r="A165" s="146" t="s">
        <v>107</v>
      </c>
      <c r="B165" s="6" t="s">
        <v>106</v>
      </c>
      <c r="C165" s="145" t="s">
        <v>105</v>
      </c>
      <c r="D165" s="145"/>
      <c r="E165" s="145"/>
      <c r="F165" s="144">
        <f>SUMIF('[1]TCE - ANEXO IV - Preencher'!$D:$D,'CONTÁBIL- FINANCEIRA '!A165,'[1]TCE - ANEXO IV - Preencher'!$N:$N)</f>
        <v>2615.34</v>
      </c>
      <c r="G165" s="144"/>
      <c r="H165" s="34"/>
      <c r="I165" s="134"/>
      <c r="J165" s="136"/>
      <c r="K165" s="136"/>
    </row>
    <row r="166" spans="1:11" ht="18" customHeight="1" x14ac:dyDescent="0.25">
      <c r="A166" s="146" t="s">
        <v>104</v>
      </c>
      <c r="B166" s="6" t="s">
        <v>103</v>
      </c>
      <c r="C166" s="145" t="s">
        <v>102</v>
      </c>
      <c r="D166" s="145"/>
      <c r="E166" s="145"/>
      <c r="F166" s="144">
        <f>SUMIF('[1]TCE - ANEXO IV - Preencher'!$D:$D,'CONTÁBIL- FINANCEIRA '!A166,'[1]TCE - ANEXO IV - Preencher'!$N:$N)</f>
        <v>0</v>
      </c>
      <c r="G166" s="144"/>
      <c r="H166" s="34"/>
      <c r="I166" s="134"/>
      <c r="J166" s="136"/>
      <c r="K166" s="136"/>
    </row>
    <row r="167" spans="1:11" ht="18" customHeight="1" x14ac:dyDescent="0.25">
      <c r="A167" s="146" t="s">
        <v>101</v>
      </c>
      <c r="B167" s="6" t="s">
        <v>100</v>
      </c>
      <c r="C167" s="145" t="s">
        <v>99</v>
      </c>
      <c r="D167" s="145"/>
      <c r="E167" s="145"/>
      <c r="F167" s="144">
        <f>SUMIF('[1]TCE - ANEXO IV - Preencher'!$D:$D,'CONTÁBIL- FINANCEIRA '!A167,'[1]TCE - ANEXO IV - Preencher'!$N:$N)</f>
        <v>0</v>
      </c>
      <c r="G167" s="144"/>
      <c r="H167" s="34"/>
      <c r="I167" s="134"/>
      <c r="J167" s="136"/>
      <c r="K167" s="136"/>
    </row>
    <row r="168" spans="1:11" ht="18" customHeight="1" x14ac:dyDescent="0.25">
      <c r="A168" s="146" t="s">
        <v>98</v>
      </c>
      <c r="B168" s="6" t="s">
        <v>97</v>
      </c>
      <c r="C168" s="145" t="s">
        <v>96</v>
      </c>
      <c r="D168" s="145"/>
      <c r="E168" s="145"/>
      <c r="F168" s="144">
        <f>SUMIF('[1]TCE - ANEXO IV - Preencher'!$D:$D,'CONTÁBIL- FINANCEIRA '!A168,'[1]TCE - ANEXO IV - Preencher'!$N:$N)</f>
        <v>0</v>
      </c>
      <c r="G168" s="144"/>
      <c r="H168" s="34"/>
      <c r="I168" s="134"/>
      <c r="J168" s="136"/>
      <c r="K168" s="136"/>
    </row>
    <row r="169" spans="1:11" ht="18" customHeight="1" x14ac:dyDescent="0.2">
      <c r="C169" s="131" t="s">
        <v>95</v>
      </c>
      <c r="D169" s="131"/>
      <c r="E169" s="131"/>
      <c r="F169" s="132">
        <f>SUM(F170:G173)</f>
        <v>0</v>
      </c>
      <c r="G169" s="132"/>
      <c r="H169" s="135"/>
      <c r="I169" s="134"/>
      <c r="J169" s="136"/>
      <c r="K169" s="136"/>
    </row>
    <row r="170" spans="1:11" ht="18" customHeight="1" x14ac:dyDescent="0.2">
      <c r="A170" t="s">
        <v>94</v>
      </c>
      <c r="B170" s="6">
        <v>6</v>
      </c>
      <c r="C170" s="36" t="s">
        <v>93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/>
    </row>
    <row r="171" spans="1:11" ht="18" customHeight="1" x14ac:dyDescent="0.2">
      <c r="A171" t="s">
        <v>92</v>
      </c>
      <c r="B171" s="6">
        <v>6</v>
      </c>
      <c r="C171" s="36" t="s">
        <v>91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90</v>
      </c>
      <c r="B172" s="6">
        <v>7</v>
      </c>
      <c r="C172" s="36" t="s">
        <v>89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A173" t="s">
        <v>88</v>
      </c>
      <c r="B173" s="6">
        <v>6</v>
      </c>
      <c r="C173" s="36" t="s">
        <v>87</v>
      </c>
      <c r="D173" s="36"/>
      <c r="E173" s="36"/>
      <c r="F173" s="24">
        <v>0</v>
      </c>
      <c r="G173" s="24"/>
      <c r="H173" s="34"/>
    </row>
    <row r="174" spans="1:11" ht="18.75" x14ac:dyDescent="0.2">
      <c r="C174" s="131" t="s">
        <v>86</v>
      </c>
      <c r="D174" s="131"/>
      <c r="E174" s="131"/>
      <c r="F174" s="132">
        <f>F14+F19</f>
        <v>0</v>
      </c>
      <c r="G174" s="132"/>
      <c r="H174" s="34"/>
      <c r="I174" s="137"/>
    </row>
    <row r="175" spans="1:11" ht="18.75" x14ac:dyDescent="0.2">
      <c r="A175" t="s">
        <v>13</v>
      </c>
      <c r="C175" s="131" t="s">
        <v>13</v>
      </c>
      <c r="D175" s="131"/>
      <c r="E175" s="131"/>
      <c r="F175" s="132">
        <f>F281</f>
        <v>0</v>
      </c>
      <c r="G175" s="132"/>
      <c r="H175" s="34"/>
    </row>
    <row r="176" spans="1:11" ht="18.75" x14ac:dyDescent="0.2">
      <c r="A176" t="s">
        <v>85</v>
      </c>
      <c r="C176" s="131" t="s">
        <v>85</v>
      </c>
      <c r="D176" s="131"/>
      <c r="E176" s="131"/>
      <c r="F176" s="132">
        <f>'[1]TCE - ANEXO IV - Preencher'!Q98</f>
        <v>336</v>
      </c>
      <c r="G176" s="132"/>
      <c r="H176" s="34"/>
      <c r="I176" s="134"/>
      <c r="J176" s="136"/>
      <c r="K176" s="136"/>
    </row>
    <row r="177" spans="3:11" ht="18.75" x14ac:dyDescent="0.2">
      <c r="C177" s="140" t="s">
        <v>84</v>
      </c>
      <c r="D177" s="140"/>
      <c r="E177" s="140"/>
      <c r="F177" s="132">
        <f>F28+F52+F61+F78+F97+F114+F152+F169+F174+F175+F176</f>
        <v>6823145.1828000015</v>
      </c>
      <c r="G177" s="132"/>
      <c r="H177" s="143"/>
      <c r="I177" s="134"/>
      <c r="J177" s="136"/>
      <c r="K177" s="136"/>
    </row>
    <row r="178" spans="3:11" ht="18.75" x14ac:dyDescent="0.2">
      <c r="C178" s="140" t="s">
        <v>83</v>
      </c>
      <c r="D178" s="140"/>
      <c r="E178" s="140"/>
      <c r="F178" s="139">
        <f>F25-F177</f>
        <v>-1059585.5128000015</v>
      </c>
      <c r="G178" s="139"/>
      <c r="H178" s="135"/>
      <c r="I178" s="142"/>
      <c r="J178" s="136"/>
      <c r="K178" s="136"/>
    </row>
    <row r="179" spans="3:11" ht="18.75" x14ac:dyDescent="0.2">
      <c r="C179" s="131" t="s">
        <v>82</v>
      </c>
      <c r="D179" s="131"/>
      <c r="E179" s="131"/>
      <c r="F179" s="132">
        <f>IF(AND($G$5=1,$G$6="NÃO"),(17.28)*$F$29/100,
IF(AND($G$5=1,$G$6="SIM"),(17.28)*$F$29/100,
IF(AND($G$5&gt;1,$G$6="NÃO"),(17.28)*$F$29/100,
IF(AND($G$5&gt;1,$G$6="SIM"),(17.28)*$F$29/100,
IF(AND($G$5="TAC",$G$6="SIM"),(17.28)*$F$29/100,
IF(AND($G$5="TAC",$G$6="NÃO"),(17.28)*$F$29/100,
IF(AND($G$5="11 - LC 425/20",$G$6="NÃO"),(17.28)*$F$29/100,
IF(AND($G$5="11 - LC 425/20",$G$6="SIM"),(17.28)*$F$29/100))))))))-F38</f>
        <v>-478548.67284799967</v>
      </c>
      <c r="G179" s="132"/>
      <c r="H179" s="55"/>
      <c r="I179" s="141"/>
      <c r="J179" s="136"/>
      <c r="K179" s="136"/>
    </row>
    <row r="180" spans="3:11" ht="18.75" x14ac:dyDescent="0.2">
      <c r="C180" s="140" t="s">
        <v>81</v>
      </c>
      <c r="D180" s="140"/>
      <c r="E180" s="140"/>
      <c r="F180" s="132">
        <f>F177+F179</f>
        <v>6344596.5099520022</v>
      </c>
      <c r="G180" s="132"/>
      <c r="H180" s="55"/>
      <c r="I180" s="137"/>
      <c r="J180" s="136"/>
      <c r="K180" s="136"/>
    </row>
    <row r="181" spans="3:11" ht="18.75" x14ac:dyDescent="0.2">
      <c r="C181" s="140" t="s">
        <v>80</v>
      </c>
      <c r="D181" s="140"/>
      <c r="E181" s="140"/>
      <c r="F181" s="139">
        <f>F178-F179</f>
        <v>-581036.83995200181</v>
      </c>
      <c r="G181" s="139"/>
      <c r="H181" s="138"/>
      <c r="I181" s="137"/>
      <c r="J181" s="136"/>
      <c r="K181" s="136"/>
    </row>
    <row r="182" spans="3:11" ht="18.75" x14ac:dyDescent="0.2">
      <c r="C182" s="133" t="s">
        <v>79</v>
      </c>
      <c r="D182" s="133"/>
      <c r="E182" s="133"/>
      <c r="F182" s="132">
        <v>0</v>
      </c>
      <c r="G182" s="132"/>
      <c r="H182" s="135"/>
      <c r="I182" s="134"/>
      <c r="J182" s="134"/>
      <c r="K182" s="134"/>
    </row>
    <row r="183" spans="3:11" ht="18" customHeight="1" x14ac:dyDescent="0.2">
      <c r="C183" s="133" t="s">
        <v>78</v>
      </c>
      <c r="D183" s="133"/>
      <c r="E183" s="133"/>
      <c r="F183" s="132">
        <v>0</v>
      </c>
      <c r="G183" s="132"/>
    </row>
    <row r="184" spans="3:11" ht="18.75" x14ac:dyDescent="0.2">
      <c r="C184" s="131" t="s">
        <v>77</v>
      </c>
      <c r="D184" s="131"/>
      <c r="E184" s="131"/>
      <c r="F184" s="130">
        <f>[1]Turnover!C16</f>
        <v>6.1692969870875176</v>
      </c>
      <c r="G184" s="130"/>
      <c r="H184" s="34"/>
    </row>
    <row r="185" spans="3:11" ht="31.5" customHeight="1" x14ac:dyDescent="0.2">
      <c r="C185" s="129" t="s">
        <v>76</v>
      </c>
      <c r="D185" s="128"/>
      <c r="E185" s="128"/>
      <c r="F185" s="128"/>
      <c r="G185" s="127"/>
      <c r="H185" s="107"/>
      <c r="I185" s="106"/>
      <c r="J185" s="106"/>
      <c r="K185" s="106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7"/>
      <c r="I186" s="106"/>
      <c r="J186" s="106"/>
      <c r="K186" s="106"/>
    </row>
    <row r="187" spans="3:11" ht="15" customHeight="1" x14ac:dyDescent="0.2">
      <c r="C187" s="12"/>
      <c r="D187" s="11" t="s">
        <v>75</v>
      </c>
      <c r="E187" s="10" t="s">
        <v>3</v>
      </c>
      <c r="F187" s="9" t="s">
        <v>2</v>
      </c>
      <c r="G187" s="126"/>
      <c r="H187" s="107"/>
      <c r="I187" s="106"/>
      <c r="J187" s="106"/>
      <c r="K187" s="106"/>
    </row>
    <row r="188" spans="3:11" ht="15.75" x14ac:dyDescent="0.2">
      <c r="C188" s="125" t="s">
        <v>74</v>
      </c>
      <c r="D188" s="124" t="str">
        <f>D1</f>
        <v xml:space="preserve"> DIRETORIA EXECUTIVA DE  REGULAÇÃO MÉDIA E ALTA COMPLEXIDADE </v>
      </c>
      <c r="E188" s="124"/>
      <c r="F188" s="123" t="str">
        <f>F1</f>
        <v>OUTUBRO/2020 - Versão 4.0</v>
      </c>
      <c r="G188" s="123"/>
      <c r="H188" s="107"/>
      <c r="I188" s="106"/>
      <c r="J188" s="106"/>
      <c r="K188" s="106"/>
    </row>
    <row r="189" spans="3:11" ht="15.75" x14ac:dyDescent="0.2">
      <c r="C189" s="122" t="s">
        <v>73</v>
      </c>
      <c r="D189" s="121" t="str">
        <f>D2</f>
        <v xml:space="preserve"> DIRETORIA EXECUTIVA DE PLANEJAMENTO ORÇAMENTO  E GESTÃO DA INFORMAÇÃO </v>
      </c>
      <c r="E189" s="121"/>
      <c r="F189" s="120" t="str">
        <f>F2</f>
        <v>MÊS/ANO COMPETÊNCIA</v>
      </c>
      <c r="G189" s="120" t="str">
        <f>G2</f>
        <v>ANO CONTRATO</v>
      </c>
      <c r="H189" s="107"/>
      <c r="I189" s="106"/>
      <c r="J189" s="106"/>
      <c r="K189" s="106"/>
    </row>
    <row r="190" spans="3:11" ht="15.75" x14ac:dyDescent="0.2">
      <c r="C190" s="119" t="s">
        <v>72</v>
      </c>
      <c r="D190" s="121" t="str">
        <f>D4</f>
        <v xml:space="preserve"> DIRETORIA  DE ADMINISTRAÇÃO E FINANÇAS </v>
      </c>
      <c r="E190" s="121"/>
      <c r="F190" s="120"/>
      <c r="G190" s="120"/>
      <c r="H190" s="107"/>
      <c r="I190" s="106"/>
      <c r="J190" s="106"/>
      <c r="K190" s="106"/>
    </row>
    <row r="191" spans="3:11" ht="21.75" customHeight="1" x14ac:dyDescent="0.2">
      <c r="C191" s="119" t="s">
        <v>71</v>
      </c>
      <c r="D191" s="118" t="str">
        <f>D4</f>
        <v xml:space="preserve"> DIRETORIA  DE ADMINISTRAÇÃO E FINANÇAS </v>
      </c>
      <c r="E191" s="118"/>
      <c r="F191" s="117">
        <f>F5</f>
        <v>44166</v>
      </c>
      <c r="G191" s="116">
        <f>G5</f>
        <v>1</v>
      </c>
      <c r="H191" s="107"/>
      <c r="I191" s="106"/>
      <c r="J191" s="106"/>
      <c r="K191" s="106"/>
    </row>
    <row r="192" spans="3:11" ht="15.75" customHeight="1" x14ac:dyDescent="0.2">
      <c r="C192" s="115" t="s">
        <v>70</v>
      </c>
      <c r="D192" s="114" t="s">
        <v>69</v>
      </c>
      <c r="E192" s="114"/>
      <c r="F192" s="113" t="s">
        <v>68</v>
      </c>
      <c r="G192" s="112" t="s">
        <v>0</v>
      </c>
      <c r="H192" s="107"/>
      <c r="I192" s="106"/>
      <c r="J192" s="106"/>
      <c r="K192" s="106"/>
    </row>
    <row r="193" spans="3:11" ht="15.75" x14ac:dyDescent="0.2">
      <c r="C193" s="111" t="s">
        <v>67</v>
      </c>
      <c r="D193" s="111"/>
      <c r="E193" s="110" t="s">
        <v>66</v>
      </c>
      <c r="F193" s="110"/>
      <c r="G193" s="110"/>
      <c r="H193" s="107"/>
      <c r="I193" s="106"/>
      <c r="J193" s="106"/>
      <c r="K193" s="106"/>
    </row>
    <row r="194" spans="3:11" ht="18" customHeight="1" x14ac:dyDescent="0.2">
      <c r="C194" s="109" t="str">
        <f>IF(C7=0,"",C7)</f>
        <v>HOSPITAL PROVISÓRIO DO RECIFE-I/ UNIDADE-AURORA</v>
      </c>
      <c r="D194" s="109"/>
      <c r="E194" s="108" t="str">
        <f>IF(E7=0,"",E7)</f>
        <v>LUCIANA VENÂNCIO</v>
      </c>
      <c r="F194" s="108"/>
      <c r="G194" s="108"/>
      <c r="H194" s="107"/>
      <c r="I194" s="106"/>
      <c r="J194" s="106"/>
      <c r="K194" s="106"/>
    </row>
    <row r="195" spans="3:11" ht="18" customHeight="1" x14ac:dyDescent="0.2">
      <c r="C195" s="105" t="s">
        <v>65</v>
      </c>
      <c r="G195" s="102"/>
    </row>
    <row r="196" spans="3:11" ht="18" customHeight="1" x14ac:dyDescent="0.2">
      <c r="D196" s="104"/>
      <c r="E196" s="104"/>
      <c r="G196" s="102"/>
    </row>
    <row r="197" spans="3:11" ht="18" customHeight="1" x14ac:dyDescent="0.2">
      <c r="C197" s="103" t="s">
        <v>64</v>
      </c>
      <c r="G197" s="102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71" t="s">
        <v>29</v>
      </c>
      <c r="D199" s="71"/>
      <c r="E199" s="71"/>
      <c r="F199" s="70"/>
      <c r="G199" s="70"/>
      <c r="H199" s="34"/>
    </row>
    <row r="200" spans="3:11" ht="18.75" x14ac:dyDescent="0.2">
      <c r="C200" s="71" t="s">
        <v>62</v>
      </c>
      <c r="D200" s="71"/>
      <c r="E200" s="71"/>
      <c r="F200" s="70"/>
      <c r="G200" s="70"/>
    </row>
    <row r="201" spans="3:11" ht="18" customHeight="1" x14ac:dyDescent="0.2">
      <c r="C201" s="71" t="s">
        <v>61</v>
      </c>
      <c r="D201" s="71"/>
      <c r="E201" s="71"/>
      <c r="F201" s="70"/>
      <c r="G201" s="70"/>
    </row>
    <row r="202" spans="3:11" ht="18" customHeight="1" x14ac:dyDescent="0.2">
      <c r="C202" s="23" t="s">
        <v>60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7"/>
    </row>
    <row r="204" spans="3:11" ht="18" customHeight="1" x14ac:dyDescent="0.2">
      <c r="C204" s="30" t="s">
        <v>63</v>
      </c>
      <c r="D204" s="45"/>
      <c r="E204" s="45"/>
      <c r="F204" s="44"/>
      <c r="G204" s="67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71" t="s">
        <v>29</v>
      </c>
      <c r="D206" s="71"/>
      <c r="E206" s="71"/>
      <c r="F206" s="70">
        <v>20</v>
      </c>
      <c r="G206" s="70"/>
      <c r="H206" s="34"/>
    </row>
    <row r="207" spans="3:11" ht="18.75" x14ac:dyDescent="0.2">
      <c r="C207" s="71" t="s">
        <v>62</v>
      </c>
      <c r="D207" s="71"/>
      <c r="E207" s="71"/>
      <c r="F207" s="24">
        <f>'[1]RELAÇÃO DE DESPESAS PAGAS'!$N$2</f>
        <v>11736289.880000005</v>
      </c>
      <c r="G207" s="24"/>
      <c r="H207" s="34"/>
    </row>
    <row r="208" spans="3:11" ht="18.75" x14ac:dyDescent="0.2">
      <c r="C208" s="71" t="s">
        <v>61</v>
      </c>
      <c r="D208" s="71"/>
      <c r="E208" s="71"/>
      <c r="F208" s="70">
        <v>11736289.880000001</v>
      </c>
      <c r="G208" s="70"/>
    </row>
    <row r="209" spans="1:256" ht="16.5" customHeight="1" x14ac:dyDescent="0.2">
      <c r="C209" s="23" t="s">
        <v>60</v>
      </c>
      <c r="D209" s="23"/>
      <c r="E209" s="23"/>
      <c r="F209" s="22">
        <f>F206-F207+F208</f>
        <v>19.99999999627471</v>
      </c>
      <c r="G209" s="22"/>
    </row>
    <row r="210" spans="1:256" ht="18" customHeight="1" x14ac:dyDescent="0.2">
      <c r="C210" s="46"/>
      <c r="D210" s="45"/>
      <c r="E210" s="45"/>
      <c r="F210" s="44"/>
      <c r="G210" s="67"/>
    </row>
    <row r="211" spans="1:256" ht="18" customHeight="1" x14ac:dyDescent="0.2">
      <c r="C211" s="101"/>
      <c r="D211" s="100"/>
      <c r="E211" s="100"/>
      <c r="F211" s="99"/>
      <c r="G211" s="98"/>
      <c r="H211" s="97"/>
      <c r="I211" s="96"/>
      <c r="J211" s="96"/>
      <c r="K211" s="96"/>
    </row>
    <row r="212" spans="1:256" ht="18" customHeight="1" x14ac:dyDescent="0.2">
      <c r="C212" s="30" t="s">
        <v>59</v>
      </c>
      <c r="D212" s="45"/>
      <c r="E212" s="45"/>
      <c r="F212" s="44"/>
      <c r="G212" s="67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71" t="s">
        <v>29</v>
      </c>
      <c r="D214" s="71"/>
      <c r="E214" s="71"/>
      <c r="F214" s="70">
        <v>5904789.5999999996</v>
      </c>
      <c r="G214" s="70"/>
      <c r="H214" s="34"/>
    </row>
    <row r="215" spans="1:256" ht="18" customHeight="1" x14ac:dyDescent="0.2">
      <c r="C215" s="71" t="s">
        <v>58</v>
      </c>
      <c r="D215" s="71"/>
      <c r="E215" s="71"/>
      <c r="F215" s="70">
        <v>5944230.5199999996</v>
      </c>
      <c r="G215" s="70"/>
    </row>
    <row r="216" spans="1:256" ht="18.75" x14ac:dyDescent="0.2">
      <c r="C216" s="71" t="s">
        <v>57</v>
      </c>
      <c r="D216" s="71"/>
      <c r="E216" s="71"/>
      <c r="F216" s="24">
        <v>5715203.7400000002</v>
      </c>
      <c r="G216" s="24"/>
    </row>
    <row r="217" spans="1:256" ht="18.75" x14ac:dyDescent="0.2">
      <c r="C217" s="71" t="s">
        <v>56</v>
      </c>
      <c r="D217" s="71"/>
      <c r="E217" s="71"/>
      <c r="F217" s="24">
        <v>658.37</v>
      </c>
      <c r="G217" s="24"/>
    </row>
    <row r="218" spans="1:256" ht="18.75" x14ac:dyDescent="0.2">
      <c r="C218" s="71" t="s">
        <v>55</v>
      </c>
      <c r="D218" s="71"/>
      <c r="E218" s="71"/>
      <c r="F218" s="70">
        <v>43.78</v>
      </c>
      <c r="G218" s="70"/>
    </row>
    <row r="219" spans="1:256" ht="18" customHeight="1" x14ac:dyDescent="0.2">
      <c r="C219" s="23" t="s">
        <v>54</v>
      </c>
      <c r="D219" s="23"/>
      <c r="E219" s="23"/>
      <c r="F219" s="22">
        <f>F214-F215+F216+F217-F218</f>
        <v>5676377.4100000001</v>
      </c>
      <c r="G219" s="22"/>
    </row>
    <row r="220" spans="1:256" ht="18" customHeight="1" x14ac:dyDescent="0.2">
      <c r="C220" s="95"/>
      <c r="D220" s="45"/>
      <c r="E220" s="45"/>
      <c r="F220" s="44"/>
      <c r="G220" s="67"/>
    </row>
    <row r="221" spans="1:256" ht="18" customHeight="1" x14ac:dyDescent="0.2">
      <c r="C221" s="27" t="s">
        <v>53</v>
      </c>
      <c r="D221" s="27"/>
      <c r="E221" s="27"/>
      <c r="F221" s="22">
        <f>F219+F209+F202</f>
        <v>5676397.4099999964</v>
      </c>
      <c r="G221" s="22"/>
    </row>
    <row r="222" spans="1:256" s="72" customFormat="1" ht="18" customHeight="1" x14ac:dyDescent="0.2">
      <c r="A222"/>
      <c r="B222" s="6"/>
      <c r="C222" s="94"/>
      <c r="D222" s="93"/>
      <c r="E222" s="93"/>
      <c r="F222" s="92"/>
      <c r="G222" s="9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4"/>
      <c r="D223" s="93"/>
      <c r="E223" s="93"/>
      <c r="F223" s="92"/>
      <c r="G223" s="91"/>
    </row>
    <row r="224" spans="1:256" s="69" customFormat="1" ht="21" x14ac:dyDescent="0.2">
      <c r="A224" s="90"/>
      <c r="B224" s="6"/>
      <c r="C224" s="30" t="s">
        <v>52</v>
      </c>
      <c r="D224" s="45"/>
      <c r="E224" s="45"/>
      <c r="F224" s="44"/>
      <c r="G224" s="67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9" t="s">
        <v>11</v>
      </c>
      <c r="D225" s="88"/>
      <c r="E225" s="87" t="s">
        <v>51</v>
      </c>
      <c r="F225" s="86" t="s">
        <v>10</v>
      </c>
      <c r="G225" s="26"/>
    </row>
    <row r="226" spans="3:256" ht="18" customHeight="1" x14ac:dyDescent="0.2">
      <c r="C226" s="85" t="s">
        <v>50</v>
      </c>
      <c r="D226" s="84"/>
      <c r="E226" s="80"/>
      <c r="F226" s="83">
        <f>'[1]RELAÇÃO DE DESPESAS PAGAS'!R6</f>
        <v>0</v>
      </c>
      <c r="G226" s="24"/>
      <c r="H226" s="34"/>
    </row>
    <row r="227" spans="3:256" ht="18" customHeight="1" x14ac:dyDescent="0.2">
      <c r="C227" s="82" t="s">
        <v>49</v>
      </c>
      <c r="D227" s="81"/>
      <c r="E227" s="80"/>
      <c r="F227" s="79"/>
      <c r="G227" s="78"/>
      <c r="H227" s="34"/>
    </row>
    <row r="228" spans="3:256" ht="18" customHeight="1" x14ac:dyDescent="0.2">
      <c r="C228" s="77" t="s">
        <v>48</v>
      </c>
      <c r="D228" s="77"/>
      <c r="E228" s="77"/>
      <c r="F228" s="77"/>
      <c r="G228" s="77"/>
    </row>
    <row r="229" spans="3:256" ht="18" customHeight="1" x14ac:dyDescent="0.2">
      <c r="C229" s="77"/>
      <c r="D229" s="77"/>
      <c r="E229" s="77"/>
      <c r="F229" s="77"/>
      <c r="G229" s="77"/>
      <c r="H229" s="73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2"/>
      <c r="AQ229" s="72"/>
      <c r="AR229" s="72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  <c r="BG229" s="72"/>
      <c r="BH229" s="72"/>
      <c r="BI229" s="72"/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2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72"/>
      <c r="CJ229" s="72"/>
      <c r="CK229" s="72"/>
      <c r="CL229" s="72"/>
      <c r="CM229" s="72"/>
      <c r="CN229" s="72"/>
      <c r="CO229" s="72"/>
      <c r="CP229" s="72"/>
      <c r="CQ229" s="72"/>
      <c r="CR229" s="72"/>
      <c r="CS229" s="72"/>
      <c r="CT229" s="72"/>
      <c r="CU229" s="72"/>
      <c r="CV229" s="72"/>
      <c r="CW229" s="72"/>
      <c r="CX229" s="72"/>
      <c r="CY229" s="72"/>
      <c r="CZ229" s="72"/>
      <c r="DA229" s="72"/>
      <c r="DB229" s="72"/>
      <c r="DC229" s="72"/>
      <c r="DD229" s="72"/>
      <c r="DE229" s="72"/>
      <c r="DF229" s="72"/>
      <c r="DG229" s="72"/>
      <c r="DH229" s="72"/>
      <c r="DI229" s="72"/>
      <c r="DJ229" s="72"/>
      <c r="DK229" s="72"/>
      <c r="DL229" s="72"/>
      <c r="DM229" s="72"/>
      <c r="DN229" s="72"/>
      <c r="DO229" s="72"/>
      <c r="DP229" s="72"/>
      <c r="DQ229" s="72"/>
      <c r="DR229" s="72"/>
      <c r="DS229" s="72"/>
      <c r="DT229" s="72"/>
      <c r="DU229" s="72"/>
      <c r="DV229" s="72"/>
      <c r="DW229" s="72"/>
      <c r="DX229" s="72"/>
      <c r="DY229" s="72"/>
      <c r="DZ229" s="72"/>
      <c r="EA229" s="72"/>
      <c r="EB229" s="72"/>
      <c r="EC229" s="72"/>
      <c r="ED229" s="72"/>
      <c r="EE229" s="72"/>
      <c r="EF229" s="72"/>
      <c r="EG229" s="72"/>
      <c r="EH229" s="72"/>
      <c r="EI229" s="72"/>
      <c r="EJ229" s="72"/>
      <c r="EK229" s="72"/>
      <c r="EL229" s="72"/>
      <c r="EM229" s="72"/>
      <c r="EN229" s="72"/>
      <c r="EO229" s="72"/>
      <c r="EP229" s="72"/>
      <c r="EQ229" s="72"/>
      <c r="ER229" s="72"/>
      <c r="ES229" s="72"/>
      <c r="ET229" s="72"/>
      <c r="EU229" s="72"/>
      <c r="EV229" s="72"/>
      <c r="EW229" s="72"/>
      <c r="EX229" s="72"/>
      <c r="EY229" s="72"/>
      <c r="EZ229" s="72"/>
      <c r="FA229" s="72"/>
      <c r="FB229" s="72"/>
      <c r="FC229" s="72"/>
      <c r="FD229" s="72"/>
      <c r="FE229" s="72"/>
      <c r="FF229" s="72"/>
      <c r="FG229" s="72"/>
      <c r="FH229" s="72"/>
      <c r="FI229" s="72"/>
      <c r="FJ229" s="72"/>
      <c r="FK229" s="72"/>
      <c r="FL229" s="72"/>
      <c r="FM229" s="72"/>
      <c r="FN229" s="72"/>
      <c r="FO229" s="72"/>
      <c r="FP229" s="72"/>
      <c r="FQ229" s="72"/>
      <c r="FR229" s="72"/>
      <c r="FS229" s="72"/>
      <c r="FT229" s="72"/>
      <c r="FU229" s="72"/>
      <c r="FV229" s="72"/>
      <c r="FW229" s="72"/>
      <c r="FX229" s="72"/>
      <c r="FY229" s="72"/>
      <c r="FZ229" s="72"/>
      <c r="GA229" s="72"/>
      <c r="GB229" s="72"/>
      <c r="GC229" s="72"/>
      <c r="GD229" s="72"/>
      <c r="GE229" s="72"/>
      <c r="GF229" s="72"/>
      <c r="GG229" s="72"/>
      <c r="GH229" s="72"/>
      <c r="GI229" s="72"/>
      <c r="GJ229" s="72"/>
      <c r="GK229" s="72"/>
      <c r="GL229" s="72"/>
      <c r="GM229" s="72"/>
      <c r="GN229" s="72"/>
      <c r="GO229" s="72"/>
      <c r="GP229" s="72"/>
      <c r="GQ229" s="72"/>
      <c r="GR229" s="72"/>
      <c r="GS229" s="72"/>
      <c r="GT229" s="72"/>
      <c r="GU229" s="72"/>
      <c r="GV229" s="72"/>
      <c r="GW229" s="72"/>
      <c r="GX229" s="72"/>
      <c r="GY229" s="72"/>
      <c r="GZ229" s="72"/>
      <c r="HA229" s="72"/>
      <c r="HB229" s="72"/>
      <c r="HC229" s="72"/>
      <c r="HD229" s="72"/>
      <c r="HE229" s="72"/>
      <c r="HF229" s="72"/>
      <c r="HG229" s="72"/>
      <c r="HH229" s="72"/>
      <c r="HI229" s="72"/>
      <c r="HJ229" s="72"/>
      <c r="HK229" s="72"/>
      <c r="HL229" s="72"/>
      <c r="HM229" s="72"/>
      <c r="HN229" s="72"/>
      <c r="HO229" s="72"/>
      <c r="HP229" s="72"/>
      <c r="HQ229" s="72"/>
      <c r="HR229" s="72"/>
      <c r="HS229" s="72"/>
      <c r="HT229" s="72"/>
      <c r="HU229" s="72"/>
      <c r="HV229" s="72"/>
      <c r="HW229" s="72"/>
      <c r="HX229" s="72"/>
      <c r="HY229" s="72"/>
      <c r="HZ229" s="72"/>
      <c r="IA229" s="72"/>
      <c r="IB229" s="72"/>
      <c r="IC229" s="72"/>
      <c r="ID229" s="72"/>
      <c r="IE229" s="72"/>
      <c r="IF229" s="72"/>
      <c r="IG229" s="72"/>
      <c r="IH229" s="72"/>
      <c r="II229" s="72"/>
      <c r="IJ229" s="72"/>
      <c r="IK229" s="72"/>
      <c r="IL229" s="72"/>
      <c r="IM229" s="72"/>
      <c r="IN229" s="72"/>
      <c r="IO229" s="72"/>
      <c r="IP229" s="72"/>
      <c r="IQ229" s="72"/>
      <c r="IR229" s="72"/>
      <c r="IS229" s="72"/>
      <c r="IT229" s="72"/>
      <c r="IU229" s="72"/>
      <c r="IV229" s="72"/>
    </row>
    <row r="230" spans="3:256" ht="18" customHeight="1" x14ac:dyDescent="0.2">
      <c r="C230" s="76"/>
      <c r="D230" s="75"/>
      <c r="E230" s="75"/>
      <c r="F230" s="75"/>
      <c r="G230" s="74"/>
      <c r="H230" s="73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  <c r="HI230" s="72"/>
      <c r="HJ230" s="72"/>
      <c r="HK230" s="72"/>
      <c r="HL230" s="72"/>
      <c r="HM230" s="72"/>
      <c r="HN230" s="72"/>
      <c r="HO230" s="72"/>
      <c r="HP230" s="72"/>
      <c r="HQ230" s="72"/>
      <c r="HR230" s="72"/>
      <c r="HS230" s="72"/>
      <c r="HT230" s="72"/>
      <c r="HU230" s="72"/>
      <c r="HV230" s="72"/>
      <c r="HW230" s="72"/>
      <c r="HX230" s="72"/>
      <c r="HY230" s="72"/>
      <c r="HZ230" s="72"/>
      <c r="IA230" s="72"/>
      <c r="IB230" s="72"/>
      <c r="IC230" s="72"/>
      <c r="ID230" s="72"/>
      <c r="IE230" s="72"/>
      <c r="IF230" s="72"/>
      <c r="IG230" s="72"/>
      <c r="IH230" s="72"/>
      <c r="II230" s="72"/>
      <c r="IJ230" s="72"/>
      <c r="IK230" s="72"/>
      <c r="IL230" s="72"/>
      <c r="IM230" s="72"/>
      <c r="IN230" s="72"/>
      <c r="IO230" s="72"/>
      <c r="IP230" s="72"/>
      <c r="IQ230" s="72"/>
      <c r="IR230" s="72"/>
      <c r="IS230" s="72"/>
      <c r="IT230" s="72"/>
      <c r="IU230" s="72"/>
      <c r="IV230" s="72"/>
    </row>
    <row r="231" spans="3:256" ht="18" customHeight="1" x14ac:dyDescent="0.2">
      <c r="C231" s="30" t="s">
        <v>47</v>
      </c>
      <c r="D231" s="45"/>
      <c r="E231" s="45"/>
      <c r="F231" s="44"/>
      <c r="G231" s="67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71" t="s">
        <v>46</v>
      </c>
      <c r="D233" s="71"/>
      <c r="E233" s="71"/>
      <c r="F233" s="70">
        <f>'[1]SALDO DE ESTOQUE'!C25</f>
        <v>3959293.6700000004</v>
      </c>
      <c r="G233" s="70"/>
      <c r="H233" s="34"/>
      <c r="IV233" s="69"/>
    </row>
    <row r="234" spans="3:256" ht="18" customHeight="1" x14ac:dyDescent="0.2">
      <c r="C234" s="71" t="s">
        <v>45</v>
      </c>
      <c r="D234" s="71"/>
      <c r="E234" s="71"/>
      <c r="F234" s="70">
        <f>'[1]SALDO DE ESTOQUE'!C55</f>
        <v>34654.890000000007</v>
      </c>
      <c r="G234" s="70"/>
      <c r="H234" s="34"/>
    </row>
    <row r="235" spans="3:256" ht="18" customHeight="1" x14ac:dyDescent="0.2">
      <c r="C235" s="71" t="s">
        <v>44</v>
      </c>
      <c r="D235" s="71"/>
      <c r="E235" s="71"/>
      <c r="F235" s="70">
        <f>'[1]SALDO DE ESTOQUE'!C67</f>
        <v>512500</v>
      </c>
      <c r="G235" s="70"/>
      <c r="H235" s="34"/>
    </row>
    <row r="236" spans="3:256" ht="18" customHeight="1" x14ac:dyDescent="0.2">
      <c r="C236" s="23" t="s">
        <v>43</v>
      </c>
      <c r="D236" s="23"/>
      <c r="E236" s="23"/>
      <c r="F236" s="22">
        <f>F233+F234+F235</f>
        <v>4506448.5600000005</v>
      </c>
      <c r="G236" s="22"/>
      <c r="H236" s="34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  <c r="BI236" s="69"/>
      <c r="BJ236" s="69"/>
      <c r="BK236" s="69"/>
      <c r="BL236" s="69"/>
      <c r="BM236" s="69"/>
      <c r="BN236" s="69"/>
      <c r="BO236" s="69"/>
      <c r="BP236" s="69"/>
      <c r="BQ236" s="69"/>
      <c r="BR236" s="69"/>
      <c r="BS236" s="69"/>
      <c r="BT236" s="69"/>
      <c r="BU236" s="69"/>
      <c r="BV236" s="69"/>
      <c r="BW236" s="69"/>
      <c r="BX236" s="69"/>
      <c r="BY236" s="69"/>
      <c r="BZ236" s="69"/>
      <c r="CA236" s="69"/>
      <c r="CB236" s="69"/>
      <c r="CC236" s="69"/>
      <c r="CD236" s="69"/>
      <c r="CE236" s="69"/>
      <c r="CF236" s="69"/>
      <c r="CG236" s="69"/>
      <c r="CH236" s="69"/>
      <c r="CI236" s="69"/>
      <c r="CJ236" s="69"/>
      <c r="CK236" s="69"/>
      <c r="CL236" s="69"/>
      <c r="CM236" s="69"/>
      <c r="CN236" s="69"/>
      <c r="CO236" s="69"/>
      <c r="CP236" s="69"/>
      <c r="CQ236" s="69"/>
      <c r="CR236" s="69"/>
      <c r="CS236" s="69"/>
      <c r="CT236" s="69"/>
      <c r="CU236" s="69"/>
      <c r="CV236" s="69"/>
      <c r="CW236" s="69"/>
      <c r="CX236" s="69"/>
      <c r="CY236" s="69"/>
      <c r="CZ236" s="69"/>
      <c r="DA236" s="69"/>
      <c r="DB236" s="69"/>
      <c r="DC236" s="69"/>
      <c r="DD236" s="69"/>
      <c r="DE236" s="69"/>
      <c r="DF236" s="69"/>
      <c r="DG236" s="69"/>
      <c r="DH236" s="69"/>
      <c r="DI236" s="69"/>
      <c r="DJ236" s="69"/>
      <c r="DK236" s="69"/>
      <c r="DL236" s="69"/>
      <c r="DM236" s="69"/>
      <c r="DN236" s="69"/>
      <c r="DO236" s="69"/>
      <c r="DP236" s="69"/>
      <c r="DQ236" s="69"/>
      <c r="DR236" s="69"/>
      <c r="DS236" s="69"/>
      <c r="DT236" s="69"/>
      <c r="DU236" s="69"/>
      <c r="DV236" s="69"/>
      <c r="DW236" s="69"/>
      <c r="DX236" s="69"/>
      <c r="DY236" s="69"/>
      <c r="DZ236" s="69"/>
      <c r="EA236" s="69"/>
      <c r="EB236" s="69"/>
      <c r="EC236" s="69"/>
      <c r="ED236" s="69"/>
      <c r="EE236" s="69"/>
      <c r="EF236" s="69"/>
      <c r="EG236" s="69"/>
      <c r="EH236" s="69"/>
      <c r="EI236" s="69"/>
      <c r="EJ236" s="69"/>
      <c r="EK236" s="69"/>
      <c r="EL236" s="69"/>
      <c r="EM236" s="69"/>
      <c r="EN236" s="69"/>
      <c r="EO236" s="69"/>
      <c r="EP236" s="69"/>
      <c r="EQ236" s="69"/>
      <c r="ER236" s="69"/>
      <c r="ES236" s="69"/>
      <c r="ET236" s="69"/>
      <c r="EU236" s="69"/>
      <c r="EV236" s="69"/>
      <c r="EW236" s="69"/>
      <c r="EX236" s="69"/>
      <c r="EY236" s="69"/>
      <c r="EZ236" s="69"/>
      <c r="FA236" s="69"/>
      <c r="FB236" s="69"/>
      <c r="FC236" s="69"/>
      <c r="FD236" s="69"/>
      <c r="FE236" s="69"/>
      <c r="FF236" s="69"/>
      <c r="FG236" s="69"/>
      <c r="FH236" s="69"/>
      <c r="FI236" s="69"/>
      <c r="FJ236" s="69"/>
      <c r="FK236" s="69"/>
      <c r="FL236" s="69"/>
      <c r="FM236" s="69"/>
      <c r="FN236" s="69"/>
      <c r="FO236" s="69"/>
      <c r="FP236" s="69"/>
      <c r="FQ236" s="69"/>
      <c r="FR236" s="69"/>
      <c r="FS236" s="69"/>
      <c r="FT236" s="69"/>
      <c r="FU236" s="69"/>
      <c r="FV236" s="69"/>
      <c r="FW236" s="69"/>
      <c r="FX236" s="69"/>
      <c r="FY236" s="69"/>
      <c r="FZ236" s="69"/>
      <c r="GA236" s="69"/>
      <c r="GB236" s="69"/>
      <c r="GC236" s="69"/>
      <c r="GD236" s="69"/>
      <c r="GE236" s="69"/>
      <c r="GF236" s="69"/>
      <c r="GG236" s="69"/>
      <c r="GH236" s="69"/>
      <c r="GI236" s="69"/>
      <c r="GJ236" s="69"/>
      <c r="GK236" s="69"/>
      <c r="GL236" s="69"/>
      <c r="GM236" s="69"/>
      <c r="GN236" s="69"/>
      <c r="GO236" s="69"/>
      <c r="GP236" s="69"/>
      <c r="GQ236" s="69"/>
      <c r="GR236" s="69"/>
      <c r="GS236" s="69"/>
      <c r="GT236" s="69"/>
      <c r="GU236" s="69"/>
      <c r="GV236" s="69"/>
      <c r="GW236" s="69"/>
      <c r="GX236" s="69"/>
      <c r="GY236" s="69"/>
      <c r="GZ236" s="69"/>
      <c r="HA236" s="69"/>
      <c r="HB236" s="69"/>
      <c r="HC236" s="69"/>
      <c r="HD236" s="69"/>
      <c r="HE236" s="69"/>
      <c r="HF236" s="69"/>
      <c r="HG236" s="69"/>
      <c r="HH236" s="69"/>
      <c r="HI236" s="69"/>
      <c r="HJ236" s="69"/>
      <c r="HK236" s="69"/>
      <c r="HL236" s="69"/>
      <c r="HM236" s="69"/>
      <c r="HN236" s="69"/>
      <c r="HO236" s="69"/>
      <c r="HP236" s="69"/>
      <c r="HQ236" s="69"/>
      <c r="HR236" s="69"/>
      <c r="HS236" s="69"/>
      <c r="HT236" s="69"/>
      <c r="HU236" s="69"/>
      <c r="HV236" s="69"/>
      <c r="HW236" s="69"/>
      <c r="HX236" s="69"/>
      <c r="HY236" s="69"/>
      <c r="HZ236" s="69"/>
      <c r="IA236" s="69"/>
      <c r="IB236" s="69"/>
      <c r="IC236" s="69"/>
      <c r="ID236" s="69"/>
      <c r="IE236" s="69"/>
      <c r="IF236" s="69"/>
      <c r="IG236" s="69"/>
      <c r="IH236" s="69"/>
      <c r="II236" s="69"/>
      <c r="IJ236" s="69"/>
      <c r="IK236" s="69"/>
      <c r="IL236" s="69"/>
      <c r="IM236" s="69"/>
      <c r="IN236" s="69"/>
      <c r="IO236" s="69"/>
      <c r="IP236" s="69"/>
      <c r="IQ236" s="69"/>
      <c r="IR236" s="69"/>
      <c r="IS236" s="69"/>
      <c r="IT236" s="69"/>
      <c r="IU236" s="69"/>
    </row>
    <row r="237" spans="3:256" ht="18" customHeight="1" x14ac:dyDescent="0.2">
      <c r="C237" s="68"/>
      <c r="D237" s="68"/>
      <c r="E237" s="68"/>
      <c r="F237" s="44"/>
      <c r="G237" s="67"/>
    </row>
    <row r="238" spans="3:256" ht="18" customHeight="1" x14ac:dyDescent="0.2">
      <c r="C238" s="66" t="s">
        <v>42</v>
      </c>
      <c r="D238" s="66"/>
      <c r="E238" s="66"/>
      <c r="F238" s="44"/>
      <c r="G238" s="43"/>
    </row>
    <row r="239" spans="3:256" ht="18" customHeight="1" x14ac:dyDescent="0.2">
      <c r="C239" s="64" t="s">
        <v>41</v>
      </c>
      <c r="D239" s="64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3" t="s">
        <v>40</v>
      </c>
      <c r="D241" s="63"/>
      <c r="E241" s="63"/>
      <c r="F241" s="62"/>
      <c r="G241" s="62"/>
      <c r="H241" s="55"/>
      <c r="I241" s="65"/>
    </row>
    <row r="242" spans="3:13" ht="18" customHeight="1" x14ac:dyDescent="0.2">
      <c r="C242" s="61" t="s">
        <v>39</v>
      </c>
      <c r="D242" s="61"/>
      <c r="E242" s="61"/>
      <c r="F242" s="60"/>
      <c r="G242" s="60"/>
      <c r="H242" s="55"/>
    </row>
    <row r="243" spans="3:13" ht="18.75" x14ac:dyDescent="0.2">
      <c r="C243" s="59" t="s">
        <v>38</v>
      </c>
      <c r="D243" s="59"/>
      <c r="E243" s="59"/>
      <c r="F243" s="58">
        <v>0</v>
      </c>
      <c r="G243" s="58"/>
    </row>
    <row r="244" spans="3:13" ht="18.75" x14ac:dyDescent="0.2">
      <c r="C244" s="27" t="s">
        <v>32</v>
      </c>
      <c r="D244" s="27"/>
      <c r="E244" s="57"/>
      <c r="F244" s="56">
        <f>SUM(F241:G243)</f>
        <v>0</v>
      </c>
      <c r="G244" s="56"/>
    </row>
    <row r="245" spans="3:13" ht="15" customHeight="1" x14ac:dyDescent="0.2">
      <c r="C245" s="54"/>
      <c r="D245" s="54"/>
      <c r="E245" s="54"/>
      <c r="F245" s="53"/>
      <c r="G245" s="53"/>
    </row>
    <row r="246" spans="3:13" ht="18" customHeight="1" x14ac:dyDescent="0.2">
      <c r="C246" s="64" t="s">
        <v>37</v>
      </c>
      <c r="D246" s="64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3" t="s">
        <v>36</v>
      </c>
      <c r="D248" s="63"/>
      <c r="E248" s="63"/>
      <c r="F248" s="62">
        <v>483191.6</v>
      </c>
      <c r="G248" s="62"/>
    </row>
    <row r="249" spans="3:13" ht="18" customHeight="1" x14ac:dyDescent="0.2">
      <c r="C249" s="63" t="s">
        <v>35</v>
      </c>
      <c r="D249" s="63"/>
      <c r="E249" s="63"/>
      <c r="F249" s="62">
        <v>0</v>
      </c>
      <c r="G249" s="62"/>
    </row>
    <row r="250" spans="3:13" ht="18" customHeight="1" x14ac:dyDescent="0.2">
      <c r="C250" s="61" t="s">
        <v>34</v>
      </c>
      <c r="D250" s="61"/>
      <c r="E250" s="61"/>
      <c r="F250" s="60">
        <v>838695.93</v>
      </c>
      <c r="G250" s="60"/>
      <c r="H250" s="48"/>
    </row>
    <row r="251" spans="3:13" ht="18" customHeight="1" x14ac:dyDescent="0.2">
      <c r="C251" s="59" t="s">
        <v>33</v>
      </c>
      <c r="D251" s="59"/>
      <c r="E251" s="59"/>
      <c r="F251" s="58">
        <v>6800</v>
      </c>
      <c r="G251" s="58"/>
    </row>
    <row r="252" spans="3:13" ht="18.75" x14ac:dyDescent="0.2">
      <c r="C252" s="27" t="s">
        <v>32</v>
      </c>
      <c r="D252" s="27"/>
      <c r="E252" s="57"/>
      <c r="F252" s="56">
        <f>SUM(F248:G251)</f>
        <v>1328687.53</v>
      </c>
      <c r="G252" s="56"/>
      <c r="H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31</v>
      </c>
      <c r="D254" s="42"/>
      <c r="E254" s="42"/>
      <c r="F254" s="52">
        <f>F244+F252</f>
        <v>1328687.53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30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29</v>
      </c>
      <c r="D258" s="50"/>
      <c r="E258" s="50"/>
      <c r="F258" s="49">
        <v>1419050.6256800001</v>
      </c>
      <c r="G258" s="49"/>
      <c r="H258" s="34"/>
      <c r="K258" s="47"/>
      <c r="M258" s="47"/>
    </row>
    <row r="259" spans="1:13" ht="18" customHeight="1" x14ac:dyDescent="0.2">
      <c r="C259" s="36" t="s">
        <v>28</v>
      </c>
      <c r="D259" s="36"/>
      <c r="E259" s="36"/>
      <c r="F259" s="24">
        <f>F29*17.28%</f>
        <v>321390.21715200023</v>
      </c>
      <c r="G259" s="24"/>
      <c r="K259" s="47"/>
      <c r="M259" s="47"/>
    </row>
    <row r="260" spans="1:13" ht="18" customHeight="1" x14ac:dyDescent="0.2">
      <c r="C260" s="36" t="s">
        <v>27</v>
      </c>
      <c r="D260" s="36"/>
      <c r="E260" s="36"/>
      <c r="F260" s="24">
        <f>F39</f>
        <v>0</v>
      </c>
      <c r="G260" s="24"/>
      <c r="H260" s="34"/>
      <c r="K260" s="47"/>
    </row>
    <row r="261" spans="1:13" ht="18" customHeight="1" x14ac:dyDescent="0.2">
      <c r="C261" s="36" t="s">
        <v>26</v>
      </c>
      <c r="D261" s="36"/>
      <c r="E261" s="36"/>
      <c r="F261" s="24">
        <f>F43</f>
        <v>696418.71</v>
      </c>
      <c r="G261" s="24"/>
      <c r="K261" s="47"/>
    </row>
    <row r="262" spans="1:13" ht="18" customHeight="1" x14ac:dyDescent="0.2">
      <c r="C262" s="36" t="s">
        <v>25</v>
      </c>
      <c r="D262" s="36"/>
      <c r="E262" s="36"/>
      <c r="F262" s="24">
        <f>F47</f>
        <v>103520.18</v>
      </c>
      <c r="G262" s="24"/>
      <c r="H262" s="48"/>
      <c r="K262" s="47"/>
    </row>
    <row r="263" spans="1:13" ht="18" customHeight="1" x14ac:dyDescent="0.2">
      <c r="C263" s="23" t="s">
        <v>24</v>
      </c>
      <c r="D263" s="23"/>
      <c r="E263" s="23"/>
      <c r="F263" s="22">
        <f>F258+F259-F260-F261-F262</f>
        <v>940501.95283200033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23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22</v>
      </c>
      <c r="D267" s="40"/>
      <c r="E267" s="40"/>
      <c r="F267" s="39"/>
      <c r="G267" s="39"/>
      <c r="H267" s="34"/>
    </row>
    <row r="268" spans="1:13" ht="17.25" x14ac:dyDescent="0.2">
      <c r="C268" s="38" t="s">
        <v>21</v>
      </c>
      <c r="D268" s="38"/>
      <c r="E268" s="38"/>
      <c r="F268" s="37">
        <f>F14+F19</f>
        <v>0</v>
      </c>
      <c r="G268" s="37"/>
    </row>
    <row r="269" spans="1:13" ht="17.25" x14ac:dyDescent="0.2">
      <c r="C269" s="38" t="s">
        <v>20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19</v>
      </c>
      <c r="B270" s="6">
        <v>6</v>
      </c>
      <c r="C270" s="36" t="s">
        <v>19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/>
    </row>
    <row r="271" spans="1:13" ht="17.25" x14ac:dyDescent="0.2">
      <c r="A271" t="s">
        <v>18</v>
      </c>
      <c r="B271" s="6">
        <v>6</v>
      </c>
      <c r="C271" s="36" t="s">
        <v>18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/>
    </row>
    <row r="272" spans="1:13" ht="18" customHeight="1" x14ac:dyDescent="0.2">
      <c r="A272" t="s">
        <v>17</v>
      </c>
      <c r="B272" s="6">
        <v>7</v>
      </c>
      <c r="C272" s="36" t="s">
        <v>17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16</v>
      </c>
      <c r="B273" s="6">
        <v>6</v>
      </c>
      <c r="C273" s="36" t="s">
        <v>16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7.25" x14ac:dyDescent="0.2">
      <c r="A274" t="s">
        <v>15</v>
      </c>
      <c r="B274" s="6">
        <v>6</v>
      </c>
      <c r="C274" s="36" t="s">
        <v>15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  <row r="310" x14ac:dyDescent="0.2"/>
  </sheetData>
  <mergeCells count="490">
    <mergeCell ref="C16:E16"/>
    <mergeCell ref="F22:G22"/>
    <mergeCell ref="C23:E23"/>
    <mergeCell ref="F23:G23"/>
    <mergeCell ref="C24:E24"/>
    <mergeCell ref="F24:G24"/>
    <mergeCell ref="C25:E25"/>
    <mergeCell ref="F25:G25"/>
    <mergeCell ref="F21:G21"/>
    <mergeCell ref="C22:E22"/>
    <mergeCell ref="I5:J5"/>
    <mergeCell ref="C6:D6"/>
    <mergeCell ref="C7:D7"/>
    <mergeCell ref="C105:E105"/>
    <mergeCell ref="F105:G105"/>
    <mergeCell ref="C9:E9"/>
    <mergeCell ref="C10:E10"/>
    <mergeCell ref="F10:G10"/>
    <mergeCell ref="C14:E14"/>
    <mergeCell ref="F14:G14"/>
    <mergeCell ref="C15:E15"/>
    <mergeCell ref="F15:G15"/>
    <mergeCell ref="F16:G16"/>
    <mergeCell ref="F1:G1"/>
    <mergeCell ref="C12:E12"/>
    <mergeCell ref="F12:G12"/>
    <mergeCell ref="C8:E8"/>
    <mergeCell ref="F8:G8"/>
    <mergeCell ref="F2:F4"/>
    <mergeCell ref="G2:G4"/>
    <mergeCell ref="C11:E11"/>
    <mergeCell ref="F11:G11"/>
    <mergeCell ref="C13:E13"/>
    <mergeCell ref="F13:G13"/>
    <mergeCell ref="F30:G30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C35:E35"/>
    <mergeCell ref="F35:G35"/>
    <mergeCell ref="C26:E26"/>
    <mergeCell ref="C27:E27"/>
    <mergeCell ref="F27:G27"/>
    <mergeCell ref="C28:E28"/>
    <mergeCell ref="F28:G28"/>
    <mergeCell ref="C29:E29"/>
    <mergeCell ref="F29:G29"/>
    <mergeCell ref="C30:E30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40:E40"/>
    <mergeCell ref="C44:E44"/>
    <mergeCell ref="C48:E48"/>
    <mergeCell ref="F48:G48"/>
    <mergeCell ref="F44:G44"/>
    <mergeCell ref="F40:G40"/>
    <mergeCell ref="C47:E47"/>
    <mergeCell ref="F47:G47"/>
    <mergeCell ref="F45:G45"/>
    <mergeCell ref="F46:G46"/>
    <mergeCell ref="C41:E41"/>
    <mergeCell ref="C42:E42"/>
    <mergeCell ref="C45:E45"/>
    <mergeCell ref="C46:E46"/>
    <mergeCell ref="C51:E51"/>
    <mergeCell ref="F51:G51"/>
    <mergeCell ref="F49:G49"/>
    <mergeCell ref="F50:G50"/>
    <mergeCell ref="C36:E36"/>
    <mergeCell ref="F36:G36"/>
    <mergeCell ref="C37:E37"/>
    <mergeCell ref="F37:G37"/>
    <mergeCell ref="C39:E39"/>
    <mergeCell ref="F39:G39"/>
    <mergeCell ref="C52:E52"/>
    <mergeCell ref="F52:G52"/>
    <mergeCell ref="C55:E55"/>
    <mergeCell ref="F55:G55"/>
    <mergeCell ref="C56:E56"/>
    <mergeCell ref="F56:G56"/>
    <mergeCell ref="F60:G60"/>
    <mergeCell ref="C61:E61"/>
    <mergeCell ref="F61:G61"/>
    <mergeCell ref="C53:E53"/>
    <mergeCell ref="F53:G53"/>
    <mergeCell ref="C54:E54"/>
    <mergeCell ref="F54:G54"/>
    <mergeCell ref="F65:G65"/>
    <mergeCell ref="C66:E66"/>
    <mergeCell ref="F66:G66"/>
    <mergeCell ref="C57:E57"/>
    <mergeCell ref="F57:G57"/>
    <mergeCell ref="C58:E58"/>
    <mergeCell ref="F58:G58"/>
    <mergeCell ref="C59:E59"/>
    <mergeCell ref="F59:G59"/>
    <mergeCell ref="C60:E60"/>
    <mergeCell ref="F70:G70"/>
    <mergeCell ref="C71:E71"/>
    <mergeCell ref="F71:G71"/>
    <mergeCell ref="C62:E62"/>
    <mergeCell ref="F62:G62"/>
    <mergeCell ref="C63:E63"/>
    <mergeCell ref="F63:G63"/>
    <mergeCell ref="C64:E64"/>
    <mergeCell ref="F64:G64"/>
    <mergeCell ref="C65:E65"/>
    <mergeCell ref="F75:G75"/>
    <mergeCell ref="C76:E76"/>
    <mergeCell ref="F76:G76"/>
    <mergeCell ref="C67:E67"/>
    <mergeCell ref="F67:G67"/>
    <mergeCell ref="C68:E68"/>
    <mergeCell ref="F68:G68"/>
    <mergeCell ref="C69:E69"/>
    <mergeCell ref="F69:G69"/>
    <mergeCell ref="C70:E70"/>
    <mergeCell ref="F80:G80"/>
    <mergeCell ref="C81:E81"/>
    <mergeCell ref="F81:G81"/>
    <mergeCell ref="C72:E72"/>
    <mergeCell ref="F72:G72"/>
    <mergeCell ref="C73:E73"/>
    <mergeCell ref="F73:G73"/>
    <mergeCell ref="C74:E74"/>
    <mergeCell ref="F74:G74"/>
    <mergeCell ref="C75:E75"/>
    <mergeCell ref="C85:E85"/>
    <mergeCell ref="F85:G85"/>
    <mergeCell ref="F86:G86"/>
    <mergeCell ref="C77:E77"/>
    <mergeCell ref="F77:G77"/>
    <mergeCell ref="C78:E78"/>
    <mergeCell ref="F78:G78"/>
    <mergeCell ref="C79:E79"/>
    <mergeCell ref="F79:G79"/>
    <mergeCell ref="C80:E80"/>
    <mergeCell ref="C82:E82"/>
    <mergeCell ref="F82:G82"/>
    <mergeCell ref="C83:E83"/>
    <mergeCell ref="F83:G83"/>
    <mergeCell ref="C84:E84"/>
    <mergeCell ref="F84:G84"/>
    <mergeCell ref="F98:G98"/>
    <mergeCell ref="F87:G87"/>
    <mergeCell ref="F88:G88"/>
    <mergeCell ref="D89:E89"/>
    <mergeCell ref="F89:G89"/>
    <mergeCell ref="D90:E90"/>
    <mergeCell ref="F90:F91"/>
    <mergeCell ref="G90:G91"/>
    <mergeCell ref="D91:E91"/>
    <mergeCell ref="D92:E92"/>
    <mergeCell ref="F103:G103"/>
    <mergeCell ref="C94:D94"/>
    <mergeCell ref="E94:G94"/>
    <mergeCell ref="C95:D95"/>
    <mergeCell ref="E95:G95"/>
    <mergeCell ref="C96:E96"/>
    <mergeCell ref="F96:G96"/>
    <mergeCell ref="C97:E97"/>
    <mergeCell ref="F97:G97"/>
    <mergeCell ref="C98:E98"/>
    <mergeCell ref="F109:G109"/>
    <mergeCell ref="C99:E99"/>
    <mergeCell ref="F99:G99"/>
    <mergeCell ref="C100:E100"/>
    <mergeCell ref="F100:G100"/>
    <mergeCell ref="C101:E101"/>
    <mergeCell ref="F101:G101"/>
    <mergeCell ref="C102:E102"/>
    <mergeCell ref="F102:G102"/>
    <mergeCell ref="C103:E103"/>
    <mergeCell ref="F114:G114"/>
    <mergeCell ref="C104:E104"/>
    <mergeCell ref="F104:G104"/>
    <mergeCell ref="C106:E106"/>
    <mergeCell ref="F106:G106"/>
    <mergeCell ref="C107:E107"/>
    <mergeCell ref="F107:G107"/>
    <mergeCell ref="C108:E108"/>
    <mergeCell ref="F108:G108"/>
    <mergeCell ref="C109:E109"/>
    <mergeCell ref="F119:G11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C114:E114"/>
    <mergeCell ref="F124:G124"/>
    <mergeCell ref="C115:E115"/>
    <mergeCell ref="F115:G115"/>
    <mergeCell ref="C116:E116"/>
    <mergeCell ref="F116:G116"/>
    <mergeCell ref="C117:E117"/>
    <mergeCell ref="F117:G117"/>
    <mergeCell ref="C118:E118"/>
    <mergeCell ref="F118:G118"/>
    <mergeCell ref="C119:E119"/>
    <mergeCell ref="F129:G12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C124:E124"/>
    <mergeCell ref="F134:G134"/>
    <mergeCell ref="C125:E125"/>
    <mergeCell ref="F125:G125"/>
    <mergeCell ref="C126:E126"/>
    <mergeCell ref="F126:G126"/>
    <mergeCell ref="C127:E127"/>
    <mergeCell ref="F127:G127"/>
    <mergeCell ref="C128:E128"/>
    <mergeCell ref="F128:G128"/>
    <mergeCell ref="C129:E129"/>
    <mergeCell ref="F139:G13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34:E134"/>
    <mergeCell ref="F144:G144"/>
    <mergeCell ref="C135:E135"/>
    <mergeCell ref="F135:G135"/>
    <mergeCell ref="C136:E136"/>
    <mergeCell ref="F136:G136"/>
    <mergeCell ref="C137:E137"/>
    <mergeCell ref="F137:G137"/>
    <mergeCell ref="C138:E138"/>
    <mergeCell ref="F138:G138"/>
    <mergeCell ref="C139:E139"/>
    <mergeCell ref="F149:G14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44:E144"/>
    <mergeCell ref="F154:G15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49:E149"/>
    <mergeCell ref="F159:G159"/>
    <mergeCell ref="C150:E150"/>
    <mergeCell ref="F150:G150"/>
    <mergeCell ref="C151:E151"/>
    <mergeCell ref="F151:G151"/>
    <mergeCell ref="C152:E152"/>
    <mergeCell ref="F152:G152"/>
    <mergeCell ref="C153:E153"/>
    <mergeCell ref="F153:G153"/>
    <mergeCell ref="C154:E154"/>
    <mergeCell ref="F164:G164"/>
    <mergeCell ref="C155:E155"/>
    <mergeCell ref="F155:G155"/>
    <mergeCell ref="C156:E156"/>
    <mergeCell ref="F156:G156"/>
    <mergeCell ref="C157:E157"/>
    <mergeCell ref="F157:G157"/>
    <mergeCell ref="C158:E158"/>
    <mergeCell ref="F158:G158"/>
    <mergeCell ref="C159:E159"/>
    <mergeCell ref="F169:G16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64:E164"/>
    <mergeCell ref="F174:G174"/>
    <mergeCell ref="C165:E165"/>
    <mergeCell ref="F165:G165"/>
    <mergeCell ref="C166:E166"/>
    <mergeCell ref="F166:G166"/>
    <mergeCell ref="C167:E167"/>
    <mergeCell ref="F167:G167"/>
    <mergeCell ref="C168:E168"/>
    <mergeCell ref="F168:G168"/>
    <mergeCell ref="C169:E169"/>
    <mergeCell ref="F179:G179"/>
    <mergeCell ref="C170:E170"/>
    <mergeCell ref="F170:G170"/>
    <mergeCell ref="C171:E171"/>
    <mergeCell ref="F171:G171"/>
    <mergeCell ref="C172:E172"/>
    <mergeCell ref="F172:G172"/>
    <mergeCell ref="C173:E173"/>
    <mergeCell ref="F173:G173"/>
    <mergeCell ref="C174:E174"/>
    <mergeCell ref="D191:E191"/>
    <mergeCell ref="C175:E175"/>
    <mergeCell ref="F175:G175"/>
    <mergeCell ref="C176:E176"/>
    <mergeCell ref="F176:G176"/>
    <mergeCell ref="C177:E177"/>
    <mergeCell ref="F177:G177"/>
    <mergeCell ref="C178:E178"/>
    <mergeCell ref="F178:G178"/>
    <mergeCell ref="C179:E179"/>
    <mergeCell ref="D188:E188"/>
    <mergeCell ref="F188:G188"/>
    <mergeCell ref="D189:E189"/>
    <mergeCell ref="F189:F190"/>
    <mergeCell ref="G189:G190"/>
    <mergeCell ref="D190:E190"/>
    <mergeCell ref="F182:G182"/>
    <mergeCell ref="C183:E183"/>
    <mergeCell ref="F183:G183"/>
    <mergeCell ref="C184:E184"/>
    <mergeCell ref="F184:G184"/>
    <mergeCell ref="F186:G186"/>
    <mergeCell ref="C185:G185"/>
    <mergeCell ref="C198:E198"/>
    <mergeCell ref="F198:G198"/>
    <mergeCell ref="C199:E199"/>
    <mergeCell ref="F199:G199"/>
    <mergeCell ref="D192:E192"/>
    <mergeCell ref="C180:E180"/>
    <mergeCell ref="F180:G180"/>
    <mergeCell ref="C181:E181"/>
    <mergeCell ref="F181:G181"/>
    <mergeCell ref="C182:E182"/>
    <mergeCell ref="F202:G202"/>
    <mergeCell ref="C205:E205"/>
    <mergeCell ref="F205:G205"/>
    <mergeCell ref="C206:E206"/>
    <mergeCell ref="F206:G206"/>
    <mergeCell ref="C193:D193"/>
    <mergeCell ref="E193:G193"/>
    <mergeCell ref="C194:D194"/>
    <mergeCell ref="E194:G194"/>
    <mergeCell ref="D196:E196"/>
    <mergeCell ref="F209:G209"/>
    <mergeCell ref="C213:E213"/>
    <mergeCell ref="F213:G213"/>
    <mergeCell ref="C214:E214"/>
    <mergeCell ref="F214:G214"/>
    <mergeCell ref="C200:E200"/>
    <mergeCell ref="F200:G200"/>
    <mergeCell ref="C201:E201"/>
    <mergeCell ref="F201:G201"/>
    <mergeCell ref="C202:E202"/>
    <mergeCell ref="F217:G217"/>
    <mergeCell ref="C218:E218"/>
    <mergeCell ref="F218:G218"/>
    <mergeCell ref="C219:E219"/>
    <mergeCell ref="F219:G219"/>
    <mergeCell ref="C207:E207"/>
    <mergeCell ref="F207:G207"/>
    <mergeCell ref="C208:E208"/>
    <mergeCell ref="F208:G208"/>
    <mergeCell ref="C209:E209"/>
    <mergeCell ref="C226:D226"/>
    <mergeCell ref="C225:D225"/>
    <mergeCell ref="C227:D227"/>
    <mergeCell ref="F227:G227"/>
    <mergeCell ref="C228:G229"/>
    <mergeCell ref="C215:E215"/>
    <mergeCell ref="F215:G215"/>
    <mergeCell ref="C216:E216"/>
    <mergeCell ref="F216:G216"/>
    <mergeCell ref="C217:E217"/>
    <mergeCell ref="C238:E238"/>
    <mergeCell ref="C239:D239"/>
    <mergeCell ref="C221:E221"/>
    <mergeCell ref="F221:G221"/>
    <mergeCell ref="C232:E232"/>
    <mergeCell ref="F232:G232"/>
    <mergeCell ref="C233:E233"/>
    <mergeCell ref="F233:G233"/>
    <mergeCell ref="F225:G225"/>
    <mergeCell ref="F226:G226"/>
    <mergeCell ref="C243:E243"/>
    <mergeCell ref="F243:G243"/>
    <mergeCell ref="C246:D246"/>
    <mergeCell ref="C234:E234"/>
    <mergeCell ref="F234:G234"/>
    <mergeCell ref="C235:E235"/>
    <mergeCell ref="F235:G235"/>
    <mergeCell ref="C236:E236"/>
    <mergeCell ref="F236:G236"/>
    <mergeCell ref="C237:E237"/>
    <mergeCell ref="C240:E240"/>
    <mergeCell ref="F240:G240"/>
    <mergeCell ref="C241:E241"/>
    <mergeCell ref="F241:G241"/>
    <mergeCell ref="C242:E242"/>
    <mergeCell ref="F242:G242"/>
    <mergeCell ref="C244:E244"/>
    <mergeCell ref="F244:G244"/>
    <mergeCell ref="C248:E248"/>
    <mergeCell ref="F248:G248"/>
    <mergeCell ref="C249:E249"/>
    <mergeCell ref="F249:G249"/>
    <mergeCell ref="C258:E258"/>
    <mergeCell ref="F258:G258"/>
    <mergeCell ref="C259:E259"/>
    <mergeCell ref="F259:G259"/>
    <mergeCell ref="C247:E247"/>
    <mergeCell ref="F247:G247"/>
    <mergeCell ref="C250:E250"/>
    <mergeCell ref="F250:G250"/>
    <mergeCell ref="C263:E263"/>
    <mergeCell ref="F263:G263"/>
    <mergeCell ref="C266:E266"/>
    <mergeCell ref="F266:G266"/>
    <mergeCell ref="C251:E251"/>
    <mergeCell ref="F251:G251"/>
    <mergeCell ref="C252:E252"/>
    <mergeCell ref="F252:G252"/>
    <mergeCell ref="C257:E257"/>
    <mergeCell ref="F257:G257"/>
    <mergeCell ref="C270:E270"/>
    <mergeCell ref="F270:G270"/>
    <mergeCell ref="C271:E271"/>
    <mergeCell ref="F271:G271"/>
    <mergeCell ref="C260:E260"/>
    <mergeCell ref="F260:G260"/>
    <mergeCell ref="C261:E261"/>
    <mergeCell ref="F261:G261"/>
    <mergeCell ref="C262:E262"/>
    <mergeCell ref="F262:G262"/>
    <mergeCell ref="C267:E267"/>
    <mergeCell ref="F267:G267"/>
    <mergeCell ref="C268:E268"/>
    <mergeCell ref="F268:G268"/>
    <mergeCell ref="C269:E269"/>
    <mergeCell ref="F269:G269"/>
    <mergeCell ref="C272:E272"/>
    <mergeCell ref="F272:G272"/>
    <mergeCell ref="C273:E273"/>
    <mergeCell ref="F273:G273"/>
    <mergeCell ref="C274:E274"/>
    <mergeCell ref="F274:G274"/>
    <mergeCell ref="C275:E275"/>
    <mergeCell ref="F275:G275"/>
    <mergeCell ref="C279:E279"/>
    <mergeCell ref="F279:G279"/>
    <mergeCell ref="C281:E281"/>
    <mergeCell ref="F281:G281"/>
    <mergeCell ref="C280:E280"/>
    <mergeCell ref="F280:G280"/>
    <mergeCell ref="F41:G41"/>
    <mergeCell ref="F42:G42"/>
    <mergeCell ref="C43:E43"/>
    <mergeCell ref="F43:G43"/>
    <mergeCell ref="F283:G283"/>
    <mergeCell ref="F284:G284"/>
    <mergeCell ref="C49:E49"/>
    <mergeCell ref="C50:E50"/>
    <mergeCell ref="C254:E254"/>
    <mergeCell ref="F254:G254"/>
  </mergeCells>
  <dataValidations count="1">
    <dataValidation type="list" allowBlank="1" showInputMessage="1" showErrorMessage="1" sqref="F5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2021-02-04T17:19:05Z</dcterms:created>
  <dcterms:modified xsi:type="dcterms:W3CDTF">2021-02-04T17:20:32Z</dcterms:modified>
</cp:coreProperties>
</file>